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Μέση τιμή" sheetId="1" r:id="rId1"/>
    <sheet name="covid stats" sheetId="2" r:id="rId2"/>
    <sheet name="Εκθετική" sheetId="3" r:id="rId3"/>
    <sheet name="Ασκ.  7 92 σελ. 326" sheetId="4" r:id="rId4"/>
    <sheet name="Ασκ.  7 93 σελ. 326" sheetId="5" r:id="rId5"/>
    <sheet name="Διωνυμική 20 0,5" sheetId="6" r:id="rId6"/>
    <sheet name="Ασκ  7 97 σελ. 327" sheetId="7" r:id="rId7"/>
    <sheet name="Διοωνυμική  δυναμκή" sheetId="8" r:id="rId8"/>
    <sheet name="Ασκ. 7 96 σελ. 326" sheetId="9" r:id="rId9"/>
    <sheet name="Ασκ. 7 106 σελ. 328" sheetId="10" r:id="rId10"/>
    <sheet name="Ασκ. 7 109 σελ. 328," sheetId="11" r:id="rId11"/>
  </sheets>
  <definedNames/>
  <calcPr fullCalcOnLoad="1"/>
</workbook>
</file>

<file path=xl/sharedStrings.xml><?xml version="1.0" encoding="utf-8"?>
<sst xmlns="http://schemas.openxmlformats.org/spreadsheetml/2006/main" count="273" uniqueCount="271">
  <si>
    <t>(5+5+5++8+8+8+8)/7</t>
  </si>
  <si>
    <t>(3*5+4*8)(4+3)</t>
  </si>
  <si>
    <t>3/7 * 5 + 4/7* 8</t>
  </si>
  <si>
    <t>(25*1 + 12 * 2 + 23 *3 + 13 * 4 + 14 * 5+ 13 * 6 )/( 25 + 12+23+13+14+13)</t>
  </si>
  <si>
    <t>( 25*1 + 12 * 2 + 23 *3 + 13 * 4 + 14 * 5+ 13 * 6 )/100</t>
  </si>
  <si>
    <r>
      <rPr>
        <sz val="10"/>
        <rFont val="Arial"/>
        <family val="2"/>
      </rPr>
      <t xml:space="preserve">25 </t>
    </r>
    <r>
      <rPr>
        <i/>
        <sz val="10"/>
        <rFont val="Arial"/>
        <family val="2"/>
      </rPr>
      <t>100 *1 + 11/100 * 2 + 23/100 * 3 + ….</t>
    </r>
  </si>
  <si>
    <t>x1 P(x1) + x2 P(x2)  + …..</t>
  </si>
  <si>
    <t>10% αριστερόχειρας</t>
  </si>
  <si>
    <t>Πιθανότητα σε επιλογή  5 ατόμων οι δύο να είναι  αριστερόχειρες</t>
  </si>
  <si>
    <t>https://www.statista.com/statistics/1104709/coronavirus-deaths-worldwide-per-million-inhabitants/</t>
  </si>
  <si>
    <t xml:space="preserve">11 5 21 </t>
  </si>
  <si>
    <t>Confirmed cases (absolute)</t>
  </si>
  <si>
    <t>Cases in last 7 days</t>
  </si>
  <si>
    <t>Confirmed deaths (absolute)</t>
  </si>
  <si>
    <t>Deaths in last 7 days</t>
  </si>
  <si>
    <t>Daily increase (# deaths)</t>
  </si>
  <si>
    <t>Population (in millions)</t>
  </si>
  <si>
    <t>Deaths per million (total)</t>
  </si>
  <si>
    <t>Deaths per million (last 7 days)</t>
  </si>
  <si>
    <t>Hungary</t>
  </si>
  <si>
    <t>9.77</t>
  </si>
  <si>
    <t>2,936.86</t>
  </si>
  <si>
    <t>66.33</t>
  </si>
  <si>
    <t>Czechia</t>
  </si>
  <si>
    <t>1,645,448</t>
  </si>
  <si>
    <t>10.67</t>
  </si>
  <si>
    <t>2,784.61</t>
  </si>
  <si>
    <t>27.18</t>
  </si>
  <si>
    <t>Bosnia and Herzegovina</t>
  </si>
  <si>
    <t>3.3</t>
  </si>
  <si>
    <t>2,684.64</t>
  </si>
  <si>
    <t>45.14</t>
  </si>
  <si>
    <t>North Macedonia</t>
  </si>
  <si>
    <t>2.08</t>
  </si>
  <si>
    <t>2,452.17</t>
  </si>
  <si>
    <t>56.16</t>
  </si>
  <si>
    <t>Bulgaria</t>
  </si>
  <si>
    <t>6.98</t>
  </si>
  <si>
    <t>2,443.46</t>
  </si>
  <si>
    <t>62.5</t>
  </si>
  <si>
    <t>Moldova</t>
  </si>
  <si>
    <t>2.66</t>
  </si>
  <si>
    <t>2,241.84</t>
  </si>
  <si>
    <t>33.49</t>
  </si>
  <si>
    <t>Slovakia</t>
  </si>
  <si>
    <t>5.45</t>
  </si>
  <si>
    <t>2,209.54</t>
  </si>
  <si>
    <t>35.94</t>
  </si>
  <si>
    <t>Belgium</t>
  </si>
  <si>
    <t>1,017,876</t>
  </si>
  <si>
    <t>11.48</t>
  </si>
  <si>
    <t>2,140.62</t>
  </si>
  <si>
    <t>18.81</t>
  </si>
  <si>
    <t>Slovenia</t>
  </si>
  <si>
    <t>2.09</t>
  </si>
  <si>
    <t>2,058.96</t>
  </si>
  <si>
    <t>12.45</t>
  </si>
  <si>
    <t>Italy</t>
  </si>
  <si>
    <t>4,116,287</t>
  </si>
  <si>
    <t>60.3</t>
  </si>
  <si>
    <t>2,040.4</t>
  </si>
  <si>
    <t>21.44</t>
  </si>
  <si>
    <t>Brazil</t>
  </si>
  <si>
    <t>15,209,990</t>
  </si>
  <si>
    <t>211.05</t>
  </si>
  <si>
    <t>2,005.35</t>
  </si>
  <si>
    <t>55.16</t>
  </si>
  <si>
    <t>Peru</t>
  </si>
  <si>
    <t>1,850,290</t>
  </si>
  <si>
    <t>32.51</t>
  </si>
  <si>
    <t>1,971.77</t>
  </si>
  <si>
    <t>43.96</t>
  </si>
  <si>
    <t>United Kingdom¹</t>
  </si>
  <si>
    <t>4,421,478</t>
  </si>
  <si>
    <t>66.83</t>
  </si>
  <si>
    <t>1,905.43</t>
  </si>
  <si>
    <t>0.97</t>
  </si>
  <si>
    <t>Croatia</t>
  </si>
  <si>
    <t>4.07</t>
  </si>
  <si>
    <t>1,844.62</t>
  </si>
  <si>
    <t>58.76</t>
  </si>
  <si>
    <t>Poland</t>
  </si>
  <si>
    <t>2,835,083</t>
  </si>
  <si>
    <t>37.97</t>
  </si>
  <si>
    <t>1,844.41</t>
  </si>
  <si>
    <t>50.06</t>
  </si>
  <si>
    <t>USA¹</t>
  </si>
  <si>
    <t>32,596,928</t>
  </si>
  <si>
    <t>328.24</t>
  </si>
  <si>
    <t>1,765.79</t>
  </si>
  <si>
    <t>10.73</t>
  </si>
  <si>
    <t>Mexico</t>
  </si>
  <si>
    <t>2,366,496</t>
  </si>
  <si>
    <t>127.58</t>
  </si>
  <si>
    <t>1,717.33</t>
  </si>
  <si>
    <t>10.57</t>
  </si>
  <si>
    <t>Spain</t>
  </si>
  <si>
    <t>3,581,392</t>
  </si>
  <si>
    <t>47.08</t>
  </si>
  <si>
    <t>1,675.88</t>
  </si>
  <si>
    <t>10.54</t>
  </si>
  <si>
    <t>Portugal</t>
  </si>
  <si>
    <t>10.27</t>
  </si>
  <si>
    <t>1,654.72</t>
  </si>
  <si>
    <t>1.17</t>
  </si>
  <si>
    <t>France¹</t>
  </si>
  <si>
    <t>5,637,146</t>
  </si>
  <si>
    <t>67.06</t>
  </si>
  <si>
    <t>1,566.2</t>
  </si>
  <si>
    <t>18.8</t>
  </si>
  <si>
    <t>Colombia</t>
  </si>
  <si>
    <t>3,015,301</t>
  </si>
  <si>
    <t>50.34</t>
  </si>
  <si>
    <t>1,556.27</t>
  </si>
  <si>
    <t>53.93</t>
  </si>
  <si>
    <t>Argentina</t>
  </si>
  <si>
    <t>3,165,121</t>
  </si>
  <si>
    <t>44.94</t>
  </si>
  <si>
    <t>1,509.19</t>
  </si>
  <si>
    <t>58.28</t>
  </si>
  <si>
    <t>Romania</t>
  </si>
  <si>
    <t>1,066,731</t>
  </si>
  <si>
    <t>19.36</t>
  </si>
  <si>
    <t>1,499.96</t>
  </si>
  <si>
    <t>28.93</t>
  </si>
  <si>
    <t>Panama</t>
  </si>
  <si>
    <t>4.25</t>
  </si>
  <si>
    <t>1,478.18</t>
  </si>
  <si>
    <t>6.83</t>
  </si>
  <si>
    <t>Lithuania</t>
  </si>
  <si>
    <t>2.79</t>
  </si>
  <si>
    <t>1,451.46</t>
  </si>
  <si>
    <t>24.76</t>
  </si>
  <si>
    <t>Chile</t>
  </si>
  <si>
    <t>1,252,808</t>
  </si>
  <si>
    <t>18.95</t>
  </si>
  <si>
    <t>1,441.43</t>
  </si>
  <si>
    <t>32.82</t>
  </si>
  <si>
    <t>Armenia</t>
  </si>
  <si>
    <t>2.96</t>
  </si>
  <si>
    <t>1,436.57</t>
  </si>
  <si>
    <t>28.4</t>
  </si>
  <si>
    <t>Sweden</t>
  </si>
  <si>
    <t>1,007,792</t>
  </si>
  <si>
    <t>10.29</t>
  </si>
  <si>
    <t>1,377.97</t>
  </si>
  <si>
    <t>7.97</t>
  </si>
  <si>
    <t>Switzerland</t>
  </si>
  <si>
    <t>8.57</t>
  </si>
  <si>
    <t>1,249.59</t>
  </si>
  <si>
    <t>5.6</t>
  </si>
  <si>
    <t>Kosovo</t>
  </si>
  <si>
    <t>1.79</t>
  </si>
  <si>
    <t>1,230.04</t>
  </si>
  <si>
    <t>40.69</t>
  </si>
  <si>
    <t>Austria</t>
  </si>
  <si>
    <t>8.88</t>
  </si>
  <si>
    <t>1,170.66</t>
  </si>
  <si>
    <t>11.38</t>
  </si>
  <si>
    <t>Georgia</t>
  </si>
  <si>
    <t>3.72</t>
  </si>
  <si>
    <t>1,157.14</t>
  </si>
  <si>
    <t>32.79</t>
  </si>
  <si>
    <t>Latvia</t>
  </si>
  <si>
    <t>1.91</t>
  </si>
  <si>
    <t>1,156.95</t>
  </si>
  <si>
    <t>28.23</t>
  </si>
  <si>
    <t>Bolivia</t>
  </si>
  <si>
    <t>11.51</t>
  </si>
  <si>
    <t>1,148.95</t>
  </si>
  <si>
    <t>16.76</t>
  </si>
  <si>
    <t>Ecuador</t>
  </si>
  <si>
    <t>17.37</t>
  </si>
  <si>
    <t>1,107.54</t>
  </si>
  <si>
    <t>21.81</t>
  </si>
  <si>
    <t>Lebanon</t>
  </si>
  <si>
    <t>6.86</t>
  </si>
  <si>
    <t>20.28</t>
  </si>
  <si>
    <t>Ukraine</t>
  </si>
  <si>
    <t>2,178,095</t>
  </si>
  <si>
    <t>44.39</t>
  </si>
  <si>
    <t>1,090.88</t>
  </si>
  <si>
    <t>36.9</t>
  </si>
  <si>
    <t>Greece</t>
  </si>
  <si>
    <t>10.72</t>
  </si>
  <si>
    <t>1,034.78</t>
  </si>
  <si>
    <t>39.29</t>
  </si>
  <si>
    <t>Germany</t>
  </si>
  <si>
    <t>3,538,208</t>
  </si>
  <si>
    <t>83.13</t>
  </si>
  <si>
    <t>1,023.88</t>
  </si>
  <si>
    <t>14.77</t>
  </si>
  <si>
    <t>Paraguay</t>
  </si>
  <si>
    <t>7.04</t>
  </si>
  <si>
    <t>1,023.33</t>
  </si>
  <si>
    <t>69.13</t>
  </si>
  <si>
    <t>Ireland</t>
  </si>
  <si>
    <t>4.94</t>
  </si>
  <si>
    <t>995.86</t>
  </si>
  <si>
    <t>2.63</t>
  </si>
  <si>
    <t>Netherlands¹</t>
  </si>
  <si>
    <t>1,539,018</t>
  </si>
  <si>
    <t>17.33</t>
  </si>
  <si>
    <t>985.3</t>
  </si>
  <si>
    <t>6.4</t>
  </si>
  <si>
    <r>
      <rPr>
        <sz val="10"/>
        <rFont val="Arial"/>
        <family val="2"/>
      </rPr>
      <t>(1+1/</t>
    </r>
    <r>
      <rPr>
        <sz val="10"/>
        <color indexed="12"/>
        <rFont val="Arial"/>
        <family val="2"/>
      </rPr>
      <t>A3</t>
    </r>
    <r>
      <rPr>
        <sz val="10"/>
        <rFont val="Arial"/>
        <family val="2"/>
      </rPr>
      <t>)^</t>
    </r>
    <r>
      <rPr>
        <sz val="10"/>
        <color indexed="12"/>
        <rFont val="Arial"/>
        <family val="2"/>
      </rPr>
      <t>A3</t>
    </r>
  </si>
  <si>
    <t>EXP(1)</t>
  </si>
  <si>
    <r>
      <rPr>
        <sz val="10"/>
        <rFont val="Arial"/>
        <family val="2"/>
      </rPr>
      <t>EXP(</t>
    </r>
    <r>
      <rPr>
        <sz val="10"/>
        <color indexed="12"/>
        <rFont val="Arial"/>
        <family val="2"/>
      </rPr>
      <t>I5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</si>
  <si>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EXP(</t>
    </r>
    <r>
      <rPr>
        <sz val="10"/>
        <color indexed="12"/>
        <rFont val="Arial"/>
        <family val="2"/>
      </rPr>
      <t>H5</t>
    </r>
    <r>
      <rPr>
        <sz val="10"/>
        <rFont val="Arial"/>
        <family val="2"/>
      </rPr>
      <t>)</t>
    </r>
  </si>
  <si>
    <t>Ασκ.  7 92 σελ. 326</t>
  </si>
  <si>
    <t xml:space="preserve"> Σε  σταθμό ανεφοδιασμού καυσίμων (βενζινάδικο)    πινακίδα υπεθυμίζει στους οδηγούς  τον έλεγχο των λαδιών.</t>
  </si>
  <si>
    <t>Ένα στα πέντε αυτοκίνητα  δεν έχει αρκετά λάδια.</t>
  </si>
  <si>
    <t>Να υπολογισθούν οι πιθανότητες:</t>
  </si>
  <si>
    <t>Ένα  απο τα 4 επόμενα χρειάζεται συμπλήρωση.</t>
  </si>
  <si>
    <t>BINOMDIST(1;4;0,2;0)</t>
  </si>
  <si>
    <t>Δύο απο τα επόμενα 8 χρειάζονται συμπλήρωση.</t>
  </si>
  <si>
    <t>BINOMDIST(2;8;0,2;0)</t>
  </si>
  <si>
    <t>10 απο  τα επόμενα 40 χρειάζονται συμπλήρωση</t>
  </si>
  <si>
    <t>BINOMDIST(10;40;0,2;0)</t>
  </si>
  <si>
    <t>Σύνταξη:  binomdist(x; σύνολο δοκιμών;  πιθανότητα επιτυχίας (p); 1   για αθροιστική, 0 για απλή)</t>
  </si>
  <si>
    <t>Ασκ.  7 93 σελ. 326</t>
  </si>
  <si>
    <t>Ένα απορρυπαντικό πλυντηρίου έχει μερίδιο αγοράς 30%</t>
  </si>
  <si>
    <t xml:space="preserve">Αν σε  πολυκατάστημα  παρατηρήσουμε 25 πελάτες που αγοράζουν απορρυπαντικά πλυντηρίου </t>
  </si>
  <si>
    <t>ποιά είναι η πιθανότητα να αγοράσουν το απορρυπαντικό 10 η λιγότεροι;</t>
  </si>
  <si>
    <t>Αθροιστική</t>
  </si>
  <si>
    <t>Απλή</t>
  </si>
  <si>
    <t>BINOMDIST(10;25;0,3;1)</t>
  </si>
  <si>
    <r>
      <rPr>
        <sz val="10"/>
        <rFont val="Arial"/>
        <family val="2"/>
      </rPr>
      <t>BINOMDIST(</t>
    </r>
    <r>
      <rPr>
        <sz val="10"/>
        <color indexed="12"/>
        <rFont val="Arial"/>
        <family val="2"/>
      </rPr>
      <t>E8</t>
    </r>
    <r>
      <rPr>
        <sz val="10"/>
        <rFont val="Arial"/>
        <family val="2"/>
      </rPr>
      <t>;25;0,3;0)</t>
    </r>
  </si>
  <si>
    <r>
      <rPr>
        <sz val="10"/>
        <rFont val="Arial"/>
        <family val="2"/>
      </rPr>
      <t>BINOMDIST(</t>
    </r>
    <r>
      <rPr>
        <sz val="10"/>
        <color indexed="12"/>
        <rFont val="Arial"/>
        <family val="2"/>
      </rPr>
      <t>E15</t>
    </r>
    <r>
      <rPr>
        <sz val="10"/>
        <rFont val="Arial"/>
        <family val="2"/>
      </rPr>
      <t>;25;0,3;0)</t>
    </r>
  </si>
  <si>
    <r>
      <rPr>
        <sz val="10"/>
        <color indexed="12"/>
        <rFont val="Arial"/>
        <family val="2"/>
      </rPr>
      <t>A8</t>
    </r>
    <r>
      <rPr>
        <sz val="10"/>
        <rFont val="Arial"/>
        <family val="2"/>
      </rPr>
      <t>=</t>
    </r>
    <r>
      <rPr>
        <sz val="10"/>
        <color indexed="10"/>
        <rFont val="Arial"/>
        <family val="2"/>
      </rPr>
      <t>F20</t>
    </r>
  </si>
  <si>
    <r>
      <rPr>
        <sz val="10"/>
        <rFont val="Arial"/>
        <family val="2"/>
      </rPr>
      <t>SUM(</t>
    </r>
    <r>
      <rPr>
        <sz val="10"/>
        <color indexed="12"/>
        <rFont val="Arial"/>
        <family val="2"/>
      </rPr>
      <t>F8:F18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</si>
  <si>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BINOMDIST(</t>
    </r>
    <r>
      <rPr>
        <sz val="10"/>
        <color indexed="12"/>
        <rFont val="Arial"/>
        <family val="2"/>
      </rPr>
      <t>A3</t>
    </r>
    <r>
      <rPr>
        <sz val="10"/>
        <rFont val="Arial"/>
        <family val="2"/>
      </rPr>
      <t>;20;1/2;0)</t>
    </r>
  </si>
  <si>
    <t>Ασκ  7 97 σελ. 327</t>
  </si>
  <si>
    <t>Στις ΗΠΑ  οι εκλογείς  που δεν ψηφίζουν ρεπουμπλικανικό η Δημοκρατικό κόμμα ονομάζονται ανεξάρτητοι.</t>
  </si>
  <si>
    <t>Αποτελούν το 10% του εκλογικού σώματος.</t>
  </si>
  <si>
    <t>Να υπολογισθούν οι πιθανότητες σε 25  ψηφοφόρους</t>
  </si>
  <si>
    <t>Κανείς ανεξάτητος.</t>
  </si>
  <si>
    <t>BINOMDIST(0;25;0,1;0)</t>
  </si>
  <si>
    <t>Λιγότεροι απο 5 να είναι ανεξάρτητοι.</t>
  </si>
  <si>
    <t>Περισσότεροι απο 2 να είναι ανεξάρτητοι.</t>
  </si>
  <si>
    <t>Αλλάζοντας την τιμή στο Α3</t>
  </si>
  <si>
    <t>αλλάζει  το γράφημα</t>
  </si>
  <si>
    <t>και  ο πίνακας τιμών.</t>
  </si>
  <si>
    <t>Ασκ. 7 96 σελ. 326</t>
  </si>
  <si>
    <t>Απόφοιτος έχει 70% πιθανότητα πρόσληψης όταν κάνει αίτηση.</t>
  </si>
  <si>
    <t>Αν κάνει τέσσερεις αιτήσεις ποιά είναι η πιθανότητα  να μην δεχθεί προσφορά εργασίας.</t>
  </si>
  <si>
    <t>BINOMDIST(0;4;0,7;0)</t>
  </si>
  <si>
    <t>BINOMDIST(0;4;0,7;1)</t>
  </si>
  <si>
    <t>Ασκ. 7 106 σελ. 328</t>
  </si>
  <si>
    <t>Σε   δημοσκόπηση 52% πιστεύουν οτι το σημαντικότερο θέμα είναι η προστασία του περιβάλλοντος,</t>
  </si>
  <si>
    <t>36 % πιστεύουν οτι το σημαντικότερο θέμα είναι η εξασφάλιση ενεργειακών αποθεμάτων,</t>
  </si>
  <si>
    <t xml:space="preserve"> 6% πιστεύουν οτι το σημαντικότερο θέμα είναι  τα δύο παραπάνω,</t>
  </si>
  <si>
    <t>6%  δεν έχει γνώμη.</t>
  </si>
  <si>
    <t>Σε 100 άτομα ποιά είναι η πιθανότητα</t>
  </si>
  <si>
    <t>1) 50 τουλάχιστον να πιστεύουν ότι το σημαντικότερο είναι η προστασία του περιβάλλοντος;</t>
  </si>
  <si>
    <t>2) 30 η λιγότεροι να πιστεύουν ότι το σημαντικότερο είναι η εξασφάλιση ενεργειακών αποθεμάτων;</t>
  </si>
  <si>
    <t>3) 5 η λιγότεροι να μην έχουν γνώμη;</t>
  </si>
  <si>
    <t>50 η λιγότεροι (αθροιστική)</t>
  </si>
  <si>
    <t>Περισσότεροι απο 50</t>
  </si>
  <si>
    <t xml:space="preserve">1)  </t>
  </si>
  <si>
    <r>
      <rPr>
        <sz val="10"/>
        <rFont val="Arial"/>
        <family val="2"/>
      </rPr>
      <t>BINOMDIST(49;100;</t>
    </r>
    <r>
      <rPr>
        <sz val="10"/>
        <color indexed="12"/>
        <rFont val="Arial"/>
        <family val="2"/>
      </rPr>
      <t>I3</t>
    </r>
    <r>
      <rPr>
        <sz val="10"/>
        <rFont val="Arial"/>
        <family val="2"/>
      </rPr>
      <t>;1)</t>
    </r>
  </si>
  <si>
    <r>
      <rPr>
        <sz val="10"/>
        <rFont val="Arial"/>
        <family val="2"/>
      </rPr>
      <t>1-</t>
    </r>
    <r>
      <rPr>
        <sz val="10"/>
        <color indexed="12"/>
        <rFont val="Arial"/>
        <family val="2"/>
      </rPr>
      <t>E12</t>
    </r>
  </si>
  <si>
    <t xml:space="preserve">2)   </t>
  </si>
  <si>
    <r>
      <rPr>
        <sz val="10"/>
        <rFont val="Arial"/>
        <family val="2"/>
      </rPr>
      <t>BINOMDIST(30;100;</t>
    </r>
    <r>
      <rPr>
        <sz val="10"/>
        <color indexed="12"/>
        <rFont val="Arial"/>
        <family val="2"/>
      </rPr>
      <t>I4</t>
    </r>
    <r>
      <rPr>
        <sz val="10"/>
        <rFont val="Arial"/>
        <family val="2"/>
      </rPr>
      <t>;1)</t>
    </r>
  </si>
  <si>
    <t xml:space="preserve">3)  </t>
  </si>
  <si>
    <r>
      <rPr>
        <sz val="10"/>
        <rFont val="Arial"/>
        <family val="2"/>
      </rPr>
      <t>BINOMDIST(5;100;</t>
    </r>
    <r>
      <rPr>
        <sz val="10"/>
        <color indexed="12"/>
        <rFont val="Arial"/>
        <family val="2"/>
      </rPr>
      <t>I6</t>
    </r>
    <r>
      <rPr>
        <sz val="10"/>
        <rFont val="Arial"/>
        <family val="2"/>
      </rPr>
      <t>;1)</t>
    </r>
  </si>
  <si>
    <t>Ασκ. 7 109 σελ. 328,</t>
  </si>
  <si>
    <t>Σύμφωνα με την τελευταία απογραφή 45%   των εργαζομένων γυναικών είχαν πλήρες ωράριο.</t>
  </si>
  <si>
    <t>Αν επιλέξουμε 50 γυναίκες ποιά η πιθανότητα 19 τουλάχιστον να έχουν εργασία με πλήρες ωράριο;</t>
  </si>
  <si>
    <r>
      <rPr>
        <sz val="10"/>
        <rFont val="Arial"/>
        <family val="2"/>
      </rPr>
      <t>BINOMDIST(18;</t>
    </r>
    <r>
      <rPr>
        <sz val="10"/>
        <color indexed="12"/>
        <rFont val="Arial"/>
        <family val="2"/>
      </rPr>
      <t>A9</t>
    </r>
    <r>
      <rPr>
        <sz val="10"/>
        <rFont val="Arial"/>
        <family val="2"/>
      </rPr>
      <t>;</t>
    </r>
    <r>
      <rPr>
        <sz val="10"/>
        <color indexed="10"/>
        <rFont val="Arial"/>
        <family val="2"/>
      </rPr>
      <t>A7</t>
    </r>
    <r>
      <rPr>
        <sz val="10"/>
        <rFont val="Arial"/>
        <family val="2"/>
      </rPr>
      <t>;1)</t>
    </r>
  </si>
  <si>
    <r>
      <rPr>
        <sz val="10"/>
        <rFont val="Arial"/>
        <family val="2"/>
      </rPr>
      <t>1-</t>
    </r>
    <r>
      <rPr>
        <sz val="10"/>
        <color indexed="12"/>
        <rFont val="Arial"/>
        <family val="2"/>
      </rPr>
      <t>A11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</si>
</sst>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8"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2" borderId="0" xfId="0" applyFont="1" applyFill="1" applyAlignment="1">
      <alignment wrapText="1"/>
    </xf>
    <xf numFmtId="164" fontId="2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Διωνυμική 0,3 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105"/>
          <c:w val="0.967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cat>
            <c:numRef>
              <c:f>'Ασκ.  7 93 σελ. 326'!$J$7:$J$32</c:f>
              <c:numCache/>
            </c:numRef>
          </c:cat>
          <c:val>
            <c:numRef>
              <c:f>'Ασκ.  7 93 σελ. 326'!$K$7:$K$32</c:f>
              <c:numCache/>
            </c:numRef>
          </c:val>
        </c:ser>
        <c:gapWidth val="100"/>
        <c:axId val="17127596"/>
        <c:axId val="19930637"/>
      </c:barChart>
      <c:date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30637"/>
        <c:crosses val="autoZero"/>
        <c:auto val="0"/>
        <c:noMultiLvlLbl val="0"/>
      </c:dateAx>
      <c:valAx>
        <c:axId val="199306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275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Διωνυμική  20 , 1/2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val>
            <c:numRef>
              <c:f>'Διωνυμική 20 0,5'!$B$3:$B$23</c:f>
              <c:numCache/>
            </c:numRef>
          </c:val>
        </c:ser>
        <c:gapWidth val="100"/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871"/>
        <c:crosses val="autoZero"/>
        <c:auto val="0"/>
        <c:lblOffset val="100"/>
        <c:noMultiLvlLbl val="0"/>
      </c:catAx>
      <c:valAx>
        <c:axId val="376887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580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03030"/>
                  </a:solidFill>
                </c14:spPr>
              </c14:invertSolidFillFmt>
            </c:ext>
          </c:extLst>
          <c:val>
            <c:numRef>
              <c:f>'Διοωνυμική  δυναμκή'!$D$3:$D$22</c:f>
              <c:numCache/>
            </c:numRef>
          </c:val>
        </c:ser>
        <c:gapWidth val="100"/>
        <c:axId val="33919840"/>
        <c:axId val="36843105"/>
      </c:bar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auto val="0"/>
        <c:lblOffset val="100"/>
        <c:noMultiLvlLbl val="0"/>
      </c:catAx>
      <c:valAx>
        <c:axId val="3684310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1984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20</xdr:row>
      <xdr:rowOff>38100</xdr:rowOff>
    </xdr:from>
    <xdr:to>
      <xdr:col>6</xdr:col>
      <xdr:colOff>752475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571500" y="3276600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3</xdr:row>
      <xdr:rowOff>0</xdr:rowOff>
    </xdr:from>
    <xdr:to>
      <xdr:col>10</xdr:col>
      <xdr:colOff>85725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343150" y="485775"/>
        <a:ext cx="5457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2</xdr:row>
      <xdr:rowOff>152400</xdr:rowOff>
    </xdr:from>
    <xdr:to>
      <xdr:col>12</xdr:col>
      <xdr:colOff>200025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990975" y="4762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H4" sqref="H4"/>
    </sheetView>
  </sheetViews>
  <sheetFormatPr defaultColWidth="9.140625" defaultRowHeight="12.75"/>
  <cols>
    <col min="1" max="16384" width="11.57421875" style="0" customWidth="1"/>
  </cols>
  <sheetData>
    <row r="2" ht="12.75">
      <c r="F2">
        <v>100</v>
      </c>
    </row>
    <row r="3" spans="1:7" ht="12.75">
      <c r="A3">
        <v>5</v>
      </c>
      <c r="C3" s="1">
        <v>1</v>
      </c>
      <c r="D3" s="1">
        <v>0.25</v>
      </c>
      <c r="E3" s="1"/>
      <c r="F3" s="1">
        <v>25</v>
      </c>
      <c r="G3" s="1">
        <f aca="true" t="shared" si="0" ref="G3:G8">F3*C3</f>
        <v>25</v>
      </c>
    </row>
    <row r="4" spans="1:7" ht="12.75">
      <c r="A4">
        <v>5</v>
      </c>
      <c r="C4" s="1">
        <v>2</v>
      </c>
      <c r="D4" s="1">
        <v>0.12</v>
      </c>
      <c r="E4" s="1"/>
      <c r="F4" s="1">
        <v>12</v>
      </c>
      <c r="G4" s="1">
        <f t="shared" si="0"/>
        <v>24</v>
      </c>
    </row>
    <row r="5" spans="1:7" ht="12.75">
      <c r="A5">
        <v>5</v>
      </c>
      <c r="C5" s="1">
        <v>3</v>
      </c>
      <c r="D5" s="1">
        <v>0.23</v>
      </c>
      <c r="E5" s="1"/>
      <c r="F5" s="1">
        <v>23</v>
      </c>
      <c r="G5" s="1">
        <f t="shared" si="0"/>
        <v>69</v>
      </c>
    </row>
    <row r="6" spans="1:7" ht="12.75">
      <c r="A6">
        <v>8</v>
      </c>
      <c r="C6" s="1">
        <v>4</v>
      </c>
      <c r="D6" s="1">
        <v>0.13</v>
      </c>
      <c r="E6" s="1"/>
      <c r="F6" s="1">
        <v>13</v>
      </c>
      <c r="G6" s="1">
        <f t="shared" si="0"/>
        <v>52</v>
      </c>
    </row>
    <row r="7" spans="1:7" ht="12.75">
      <c r="A7">
        <v>8</v>
      </c>
      <c r="C7" s="1">
        <v>5</v>
      </c>
      <c r="D7" s="1">
        <v>0.14</v>
      </c>
      <c r="E7" s="1"/>
      <c r="F7" s="1">
        <v>14</v>
      </c>
      <c r="G7" s="1">
        <f t="shared" si="0"/>
        <v>70</v>
      </c>
    </row>
    <row r="8" spans="1:7" ht="12.75">
      <c r="A8">
        <v>8</v>
      </c>
      <c r="C8" s="1">
        <v>6</v>
      </c>
      <c r="D8" s="1">
        <v>0.13</v>
      </c>
      <c r="E8" s="1"/>
      <c r="F8" s="1">
        <v>13</v>
      </c>
      <c r="G8" s="1">
        <f t="shared" si="0"/>
        <v>78</v>
      </c>
    </row>
    <row r="9" ht="12.75">
      <c r="A9">
        <v>8</v>
      </c>
    </row>
    <row r="10" ht="12.75">
      <c r="D10">
        <f>SUM(D3:D8)</f>
        <v>1</v>
      </c>
    </row>
    <row r="11" ht="12.75">
      <c r="A11" t="s">
        <v>0</v>
      </c>
    </row>
    <row r="12" ht="12.75">
      <c r="A12" t="s">
        <v>1</v>
      </c>
    </row>
    <row r="13" spans="1:5" ht="12.75">
      <c r="A13" t="s">
        <v>2</v>
      </c>
      <c r="E13" t="s">
        <v>3</v>
      </c>
    </row>
    <row r="14" ht="12.75">
      <c r="E14" t="s">
        <v>4</v>
      </c>
    </row>
    <row r="15" ht="12.75">
      <c r="E15" t="s">
        <v>5</v>
      </c>
    </row>
    <row r="16" ht="12.75">
      <c r="E16" t="s">
        <v>6</v>
      </c>
    </row>
    <row r="19" ht="12.75">
      <c r="E19" t="s">
        <v>7</v>
      </c>
    </row>
    <row r="20" ht="12.75">
      <c r="E20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"/>
    </sheetView>
  </sheetViews>
  <sheetFormatPr defaultColWidth="9.140625" defaultRowHeight="12.75"/>
  <cols>
    <col min="1" max="8" width="11.57421875" style="0" customWidth="1"/>
    <col min="9" max="9" width="27.140625" style="0" customWidth="1"/>
    <col min="10" max="16384" width="11.57421875" style="0" customWidth="1"/>
  </cols>
  <sheetData>
    <row r="1" ht="12.75">
      <c r="A1" t="s">
        <v>248</v>
      </c>
    </row>
    <row r="3" spans="1:9" ht="12.75">
      <c r="A3" t="s">
        <v>249</v>
      </c>
      <c r="I3">
        <v>0.52</v>
      </c>
    </row>
    <row r="4" spans="1:9" ht="12.75">
      <c r="A4" t="s">
        <v>250</v>
      </c>
      <c r="I4">
        <v>0.36</v>
      </c>
    </row>
    <row r="5" spans="1:9" ht="12.75">
      <c r="A5" t="s">
        <v>251</v>
      </c>
      <c r="I5">
        <v>0.06</v>
      </c>
    </row>
    <row r="6" spans="1:9" ht="12.75">
      <c r="A6" t="s">
        <v>252</v>
      </c>
      <c r="I6">
        <v>0.06</v>
      </c>
    </row>
    <row r="7" ht="12.75">
      <c r="A7" t="s">
        <v>253</v>
      </c>
    </row>
    <row r="8" spans="1:9" ht="12.75">
      <c r="A8" t="s">
        <v>254</v>
      </c>
      <c r="I8">
        <f>I6+I5+I4+I3</f>
        <v>1</v>
      </c>
    </row>
    <row r="9" ht="12.75">
      <c r="A9" t="s">
        <v>255</v>
      </c>
    </row>
    <row r="10" ht="12.75">
      <c r="A10" t="s">
        <v>256</v>
      </c>
    </row>
    <row r="11" spans="5:9" ht="12.75">
      <c r="E11" t="s">
        <v>257</v>
      </c>
      <c r="I11" t="s">
        <v>258</v>
      </c>
    </row>
    <row r="12" spans="1:10" ht="12.75">
      <c r="A12" t="s">
        <v>259</v>
      </c>
      <c r="E12">
        <f>BINOMDIST(49,100,I3,1)</f>
        <v>0.3081545283405943</v>
      </c>
      <c r="G12" t="s">
        <v>260</v>
      </c>
      <c r="I12">
        <f>1-E12</f>
        <v>0.6918454716594057</v>
      </c>
      <c r="J12" t="s">
        <v>261</v>
      </c>
    </row>
    <row r="14" spans="1:7" ht="12.75">
      <c r="A14" t="s">
        <v>262</v>
      </c>
      <c r="E14">
        <f>BINOMDIST(30,100,0.42,1)</f>
        <v>0.009029710678320303</v>
      </c>
      <c r="G14" t="s">
        <v>263</v>
      </c>
    </row>
    <row r="16" spans="1:7" ht="12.75">
      <c r="A16" t="s">
        <v>264</v>
      </c>
      <c r="E16">
        <f>BINOMDIST(5,100,I6,1)</f>
        <v>0.4406927241741879</v>
      </c>
      <c r="G16" t="s">
        <v>265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1" sqref="A11"/>
    </sheetView>
  </sheetViews>
  <sheetFormatPr defaultColWidth="9.140625" defaultRowHeight="12.75"/>
  <cols>
    <col min="1" max="16384" width="11.57421875" style="0" customWidth="1"/>
  </cols>
  <sheetData>
    <row r="1" ht="12.75">
      <c r="A1" t="s">
        <v>266</v>
      </c>
    </row>
    <row r="4" ht="12.75">
      <c r="A4" t="s">
        <v>267</v>
      </c>
    </row>
    <row r="5" ht="12.75">
      <c r="A5" t="s">
        <v>268</v>
      </c>
    </row>
    <row r="7" ht="12.75">
      <c r="A7">
        <v>0.45</v>
      </c>
    </row>
    <row r="9" ht="12.75">
      <c r="A9">
        <v>50</v>
      </c>
    </row>
    <row r="11" spans="1:4" ht="12.75">
      <c r="A11">
        <f>BINOMDIST(18,A9,A7,1)</f>
        <v>0.12734511466246615</v>
      </c>
      <c r="D11">
        <f>1-A11</f>
        <v>0.8726548853375339</v>
      </c>
    </row>
    <row r="13" spans="1:4" ht="12.75">
      <c r="A13" t="s">
        <v>269</v>
      </c>
      <c r="D13" t="s">
        <v>270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5">
      <selection activeCell="G46" sqref="G46"/>
    </sheetView>
  </sheetViews>
  <sheetFormatPr defaultColWidth="9.140625" defaultRowHeight="12.75"/>
  <cols>
    <col min="1" max="16384" width="11.57421875" style="2" customWidth="1"/>
  </cols>
  <sheetData>
    <row r="1" ht="12.75">
      <c r="A1" s="2" t="s">
        <v>9</v>
      </c>
    </row>
    <row r="3" ht="12.75">
      <c r="A3" s="2" t="s">
        <v>10</v>
      </c>
    </row>
    <row r="4" spans="2:9" ht="34.5">
      <c r="B4" s="3" t="s">
        <v>11</v>
      </c>
      <c r="C4" s="4" t="s">
        <v>12</v>
      </c>
      <c r="D4" s="3" t="s">
        <v>13</v>
      </c>
      <c r="E4" s="4" t="s">
        <v>14</v>
      </c>
      <c r="F4" s="4" t="s">
        <v>15</v>
      </c>
      <c r="G4" s="3" t="s">
        <v>16</v>
      </c>
      <c r="H4" s="3" t="s">
        <v>17</v>
      </c>
      <c r="I4" s="4" t="s">
        <v>18</v>
      </c>
    </row>
    <row r="5" spans="1:10" ht="12.75">
      <c r="A5" s="5" t="s">
        <v>19</v>
      </c>
      <c r="B5" s="5">
        <v>792.386</v>
      </c>
      <c r="C5" s="5">
        <v>7.549</v>
      </c>
      <c r="D5" s="5">
        <v>28.693</v>
      </c>
      <c r="E5" s="5">
        <v>648</v>
      </c>
      <c r="F5" s="5">
        <v>91</v>
      </c>
      <c r="G5" s="5" t="s">
        <v>20</v>
      </c>
      <c r="H5" s="5" t="s">
        <v>21</v>
      </c>
      <c r="I5" s="5" t="s">
        <v>22</v>
      </c>
      <c r="J5" s="2">
        <v>1</v>
      </c>
    </row>
    <row r="6" spans="1:10" ht="12.75">
      <c r="A6" s="5" t="s">
        <v>23</v>
      </c>
      <c r="B6" s="5" t="s">
        <v>24</v>
      </c>
      <c r="C6" s="5">
        <v>8.612</v>
      </c>
      <c r="D6" s="5">
        <v>29.711</v>
      </c>
      <c r="E6" s="5">
        <v>290</v>
      </c>
      <c r="F6" s="5">
        <v>44</v>
      </c>
      <c r="G6" s="5" t="s">
        <v>25</v>
      </c>
      <c r="H6" s="5" t="s">
        <v>26</v>
      </c>
      <c r="I6" s="5" t="s">
        <v>27</v>
      </c>
      <c r="J6" s="2">
        <v>2</v>
      </c>
    </row>
    <row r="7" spans="1:10" ht="23.25">
      <c r="A7" s="5" t="s">
        <v>28</v>
      </c>
      <c r="B7" s="5">
        <v>201.217</v>
      </c>
      <c r="C7" s="5">
        <v>1.754</v>
      </c>
      <c r="D7" s="5">
        <v>8.862</v>
      </c>
      <c r="E7" s="5">
        <v>149</v>
      </c>
      <c r="F7" s="5">
        <v>72</v>
      </c>
      <c r="G7" s="5" t="s">
        <v>29</v>
      </c>
      <c r="H7" s="5" t="s">
        <v>30</v>
      </c>
      <c r="I7" s="5" t="s">
        <v>31</v>
      </c>
      <c r="J7" s="2">
        <v>3</v>
      </c>
    </row>
    <row r="8" spans="1:10" ht="23.25">
      <c r="A8" s="5" t="s">
        <v>32</v>
      </c>
      <c r="B8" s="5">
        <v>154.051</v>
      </c>
      <c r="C8" s="5">
        <v>1.237</v>
      </c>
      <c r="D8" s="5">
        <v>5.109</v>
      </c>
      <c r="E8" s="5">
        <v>117</v>
      </c>
      <c r="F8" s="5">
        <v>16</v>
      </c>
      <c r="G8" s="5" t="s">
        <v>33</v>
      </c>
      <c r="H8" s="5" t="s">
        <v>34</v>
      </c>
      <c r="I8" s="5" t="s">
        <v>35</v>
      </c>
      <c r="J8" s="2">
        <v>4</v>
      </c>
    </row>
    <row r="9" spans="1:10" ht="12.75">
      <c r="A9" s="5" t="s">
        <v>36</v>
      </c>
      <c r="B9" s="5">
        <v>411.28</v>
      </c>
      <c r="C9" s="5">
        <v>5.088</v>
      </c>
      <c r="D9" s="5">
        <v>17.045</v>
      </c>
      <c r="E9" s="5">
        <v>436</v>
      </c>
      <c r="F9" s="5">
        <v>116</v>
      </c>
      <c r="G9" s="5" t="s">
        <v>37</v>
      </c>
      <c r="H9" s="5" t="s">
        <v>38</v>
      </c>
      <c r="I9" s="5" t="s">
        <v>39</v>
      </c>
      <c r="J9" s="2">
        <v>5</v>
      </c>
    </row>
    <row r="10" spans="1:10" ht="12.75">
      <c r="A10" s="5" t="s">
        <v>40</v>
      </c>
      <c r="B10" s="5">
        <v>252.798</v>
      </c>
      <c r="C10" s="5">
        <v>1.294</v>
      </c>
      <c r="D10" s="5">
        <v>5.958</v>
      </c>
      <c r="E10" s="5">
        <v>89</v>
      </c>
      <c r="F10" s="5">
        <v>1.924</v>
      </c>
      <c r="G10" s="5" t="s">
        <v>41</v>
      </c>
      <c r="H10" s="5" t="s">
        <v>42</v>
      </c>
      <c r="I10" s="5" t="s">
        <v>43</v>
      </c>
      <c r="J10" s="2">
        <v>6</v>
      </c>
    </row>
    <row r="11" spans="1:10" ht="12.75">
      <c r="A11" s="5" t="s">
        <v>44</v>
      </c>
      <c r="B11" s="5">
        <v>385.786</v>
      </c>
      <c r="C11" s="5">
        <v>2.177</v>
      </c>
      <c r="D11" s="5">
        <v>12.051</v>
      </c>
      <c r="E11" s="5">
        <v>196</v>
      </c>
      <c r="F11" s="5">
        <v>32</v>
      </c>
      <c r="G11" s="5" t="s">
        <v>45</v>
      </c>
      <c r="H11" s="5" t="s">
        <v>46</v>
      </c>
      <c r="I11" s="5" t="s">
        <v>47</v>
      </c>
      <c r="J11" s="2">
        <v>7</v>
      </c>
    </row>
    <row r="12" spans="1:10" ht="12.75">
      <c r="A12" s="5" t="s">
        <v>48</v>
      </c>
      <c r="B12" s="5" t="s">
        <v>49</v>
      </c>
      <c r="C12" s="5">
        <v>18.249</v>
      </c>
      <c r="D12" s="5">
        <v>24.583</v>
      </c>
      <c r="E12" s="5">
        <v>216</v>
      </c>
      <c r="F12" s="5">
        <v>32</v>
      </c>
      <c r="G12" s="5" t="s">
        <v>50</v>
      </c>
      <c r="H12" s="5" t="s">
        <v>51</v>
      </c>
      <c r="I12" s="5" t="s">
        <v>52</v>
      </c>
      <c r="J12" s="2">
        <v>8</v>
      </c>
    </row>
    <row r="13" spans="1:10" ht="12.75">
      <c r="A13" s="5" t="s">
        <v>53</v>
      </c>
      <c r="B13" s="5">
        <v>246.231</v>
      </c>
      <c r="C13" s="5">
        <v>3.454</v>
      </c>
      <c r="D13" s="5">
        <v>4.299</v>
      </c>
      <c r="E13" s="5">
        <v>26</v>
      </c>
      <c r="F13" s="5">
        <v>6</v>
      </c>
      <c r="G13" s="5" t="s">
        <v>54</v>
      </c>
      <c r="H13" s="5" t="s">
        <v>55</v>
      </c>
      <c r="I13" s="5" t="s">
        <v>56</v>
      </c>
      <c r="J13" s="2">
        <v>9</v>
      </c>
    </row>
    <row r="14" spans="1:10" ht="12.75">
      <c r="A14" s="5" t="s">
        <v>57</v>
      </c>
      <c r="B14" s="5" t="s">
        <v>58</v>
      </c>
      <c r="C14" s="5">
        <v>56.466</v>
      </c>
      <c r="D14" s="5">
        <v>123.031</v>
      </c>
      <c r="E14" s="5">
        <v>1.293</v>
      </c>
      <c r="F14" s="5">
        <v>198</v>
      </c>
      <c r="G14" s="5" t="s">
        <v>59</v>
      </c>
      <c r="H14" s="5" t="s">
        <v>60</v>
      </c>
      <c r="I14" s="5" t="s">
        <v>61</v>
      </c>
      <c r="J14" s="2">
        <v>10</v>
      </c>
    </row>
    <row r="15" spans="1:10" ht="12.75">
      <c r="A15" s="5" t="s">
        <v>62</v>
      </c>
      <c r="B15" s="5" t="s">
        <v>63</v>
      </c>
      <c r="C15" s="5">
        <v>353.102</v>
      </c>
      <c r="D15" s="5">
        <v>423.229</v>
      </c>
      <c r="E15" s="5">
        <v>11.641</v>
      </c>
      <c r="F15" s="5">
        <v>889</v>
      </c>
      <c r="G15" s="5" t="s">
        <v>64</v>
      </c>
      <c r="H15" s="5" t="s">
        <v>65</v>
      </c>
      <c r="I15" s="5" t="s">
        <v>66</v>
      </c>
      <c r="J15" s="2">
        <v>11</v>
      </c>
    </row>
    <row r="16" spans="1:10" ht="12.75">
      <c r="A16" s="5" t="s">
        <v>67</v>
      </c>
      <c r="B16" s="5" t="s">
        <v>68</v>
      </c>
      <c r="C16" s="5">
        <v>31.601</v>
      </c>
      <c r="D16" s="5">
        <v>64.103</v>
      </c>
      <c r="E16" s="5">
        <v>1.429</v>
      </c>
      <c r="F16" s="5">
        <v>0</v>
      </c>
      <c r="G16" s="5" t="s">
        <v>69</v>
      </c>
      <c r="H16" s="5" t="s">
        <v>70</v>
      </c>
      <c r="I16" s="5" t="s">
        <v>71</v>
      </c>
      <c r="J16" s="2">
        <v>12</v>
      </c>
    </row>
    <row r="17" spans="1:10" ht="23.25">
      <c r="A17" s="5" t="s">
        <v>72</v>
      </c>
      <c r="B17" s="5" t="s">
        <v>73</v>
      </c>
      <c r="C17" s="5">
        <v>13.375</v>
      </c>
      <c r="D17" s="5">
        <v>127.348</v>
      </c>
      <c r="E17" s="5">
        <v>65</v>
      </c>
      <c r="F17" s="5">
        <v>3</v>
      </c>
      <c r="G17" s="5" t="s">
        <v>74</v>
      </c>
      <c r="H17" s="5" t="s">
        <v>75</v>
      </c>
      <c r="I17" s="5" t="s">
        <v>76</v>
      </c>
      <c r="J17" s="2">
        <v>13</v>
      </c>
    </row>
    <row r="18" spans="1:10" ht="12.75">
      <c r="A18" s="5" t="s">
        <v>77</v>
      </c>
      <c r="B18" s="5">
        <v>344.747</v>
      </c>
      <c r="C18" s="5">
        <v>7.829</v>
      </c>
      <c r="D18" s="5">
        <v>7.503</v>
      </c>
      <c r="E18" s="5">
        <v>239</v>
      </c>
      <c r="F18" s="5">
        <v>34</v>
      </c>
      <c r="G18" s="5" t="s">
        <v>78</v>
      </c>
      <c r="H18" s="5" t="s">
        <v>79</v>
      </c>
      <c r="I18" s="5" t="s">
        <v>80</v>
      </c>
      <c r="J18" s="2">
        <v>14</v>
      </c>
    </row>
    <row r="19" spans="1:10" ht="12.75">
      <c r="A19" s="5" t="s">
        <v>81</v>
      </c>
      <c r="B19" s="5" t="s">
        <v>82</v>
      </c>
      <c r="C19" s="5">
        <v>27.031</v>
      </c>
      <c r="D19" s="5">
        <v>70.034</v>
      </c>
      <c r="E19" s="5">
        <v>1.901</v>
      </c>
      <c r="F19" s="5">
        <v>22</v>
      </c>
      <c r="G19" s="5" t="s">
        <v>83</v>
      </c>
      <c r="H19" s="5" t="s">
        <v>84</v>
      </c>
      <c r="I19" s="5" t="s">
        <v>85</v>
      </c>
      <c r="J19" s="2">
        <v>15</v>
      </c>
    </row>
    <row r="20" spans="1:10" ht="12.75">
      <c r="A20" s="5" t="s">
        <v>86</v>
      </c>
      <c r="B20" s="5" t="s">
        <v>87</v>
      </c>
      <c r="C20" s="5">
        <v>229.023</v>
      </c>
      <c r="D20" s="5">
        <v>579.601</v>
      </c>
      <c r="E20" s="5">
        <v>3.521</v>
      </c>
      <c r="F20" s="5">
        <v>389</v>
      </c>
      <c r="G20" s="5" t="s">
        <v>88</v>
      </c>
      <c r="H20" s="5" t="s">
        <v>89</v>
      </c>
      <c r="I20" s="5" t="s">
        <v>90</v>
      </c>
      <c r="J20" s="2">
        <v>16</v>
      </c>
    </row>
    <row r="21" spans="1:10" ht="12.75">
      <c r="A21" s="5" t="s">
        <v>91</v>
      </c>
      <c r="B21" s="5" t="s">
        <v>92</v>
      </c>
      <c r="C21" s="5">
        <v>13.532</v>
      </c>
      <c r="D21" s="5">
        <v>219.089</v>
      </c>
      <c r="E21" s="5">
        <v>1.349</v>
      </c>
      <c r="F21" s="5">
        <v>104</v>
      </c>
      <c r="G21" s="5" t="s">
        <v>93</v>
      </c>
      <c r="H21" s="5" t="s">
        <v>94</v>
      </c>
      <c r="I21" s="5" t="s">
        <v>95</v>
      </c>
      <c r="J21" s="2">
        <v>17</v>
      </c>
    </row>
    <row r="22" spans="1:10" ht="12.75">
      <c r="A22" s="5" t="s">
        <v>96</v>
      </c>
      <c r="B22" s="5" t="s">
        <v>97</v>
      </c>
      <c r="C22" s="5">
        <v>36.447</v>
      </c>
      <c r="D22" s="5">
        <v>78.895</v>
      </c>
      <c r="E22" s="5">
        <v>496</v>
      </c>
      <c r="F22" s="5">
        <v>103</v>
      </c>
      <c r="G22" s="5" t="s">
        <v>98</v>
      </c>
      <c r="H22" s="5" t="s">
        <v>99</v>
      </c>
      <c r="I22" s="5" t="s">
        <v>100</v>
      </c>
      <c r="J22" s="2">
        <v>18</v>
      </c>
    </row>
    <row r="23" spans="1:10" ht="12.75">
      <c r="A23" s="5" t="s">
        <v>101</v>
      </c>
      <c r="B23" s="5">
        <v>839.74</v>
      </c>
      <c r="C23" s="5">
        <v>2.025</v>
      </c>
      <c r="D23" s="5">
        <v>16.993</v>
      </c>
      <c r="E23" s="5">
        <v>12</v>
      </c>
      <c r="F23" s="5">
        <v>1</v>
      </c>
      <c r="G23" s="5" t="s">
        <v>102</v>
      </c>
      <c r="H23" s="5" t="s">
        <v>103</v>
      </c>
      <c r="I23" s="5" t="s">
        <v>104</v>
      </c>
      <c r="J23" s="2">
        <v>19</v>
      </c>
    </row>
    <row r="24" spans="1:10" ht="12.75">
      <c r="A24" s="5" t="s">
        <v>105</v>
      </c>
      <c r="B24" s="5" t="s">
        <v>106</v>
      </c>
      <c r="C24" s="5">
        <v>95.16</v>
      </c>
      <c r="D24" s="5">
        <v>105.029</v>
      </c>
      <c r="E24" s="5">
        <v>1.2610000000000001</v>
      </c>
      <c r="F24" s="5">
        <v>292</v>
      </c>
      <c r="G24" s="5" t="s">
        <v>107</v>
      </c>
      <c r="H24" s="5" t="s">
        <v>108</v>
      </c>
      <c r="I24" s="5" t="s">
        <v>109</v>
      </c>
      <c r="J24" s="2">
        <v>20</v>
      </c>
    </row>
    <row r="25" spans="1:10" ht="12.75">
      <c r="A25" s="5" t="s">
        <v>110</v>
      </c>
      <c r="B25" s="5" t="s">
        <v>111</v>
      </c>
      <c r="C25" s="5">
        <v>95.496</v>
      </c>
      <c r="D25" s="5">
        <v>78.342</v>
      </c>
      <c r="E25" s="5">
        <v>2.715</v>
      </c>
      <c r="F25" s="5">
        <v>488</v>
      </c>
      <c r="G25" s="5" t="s">
        <v>112</v>
      </c>
      <c r="H25" s="5" t="s">
        <v>113</v>
      </c>
      <c r="I25" s="5" t="s">
        <v>114</v>
      </c>
      <c r="J25" s="2">
        <v>21</v>
      </c>
    </row>
    <row r="26" spans="1:10" ht="12.75">
      <c r="A26" s="5" t="s">
        <v>115</v>
      </c>
      <c r="B26" s="5" t="s">
        <v>116</v>
      </c>
      <c r="C26" s="5">
        <v>117.704</v>
      </c>
      <c r="D26" s="5">
        <v>67.821</v>
      </c>
      <c r="E26" s="5">
        <v>2.6189999999999998</v>
      </c>
      <c r="F26" s="5">
        <v>496</v>
      </c>
      <c r="G26" s="5" t="s">
        <v>117</v>
      </c>
      <c r="H26" s="5" t="s">
        <v>118</v>
      </c>
      <c r="I26" s="5" t="s">
        <v>119</v>
      </c>
      <c r="J26" s="2">
        <v>22</v>
      </c>
    </row>
    <row r="27" spans="1:10" ht="12.75">
      <c r="A27" s="5" t="s">
        <v>120</v>
      </c>
      <c r="B27" s="5" t="s">
        <v>121</v>
      </c>
      <c r="C27" s="5">
        <v>7.4</v>
      </c>
      <c r="D27" s="5">
        <v>29.034</v>
      </c>
      <c r="E27" s="5">
        <v>560</v>
      </c>
      <c r="F27" s="5">
        <v>68</v>
      </c>
      <c r="G27" s="5" t="s">
        <v>122</v>
      </c>
      <c r="H27" s="5" t="s">
        <v>123</v>
      </c>
      <c r="I27" s="5" t="s">
        <v>124</v>
      </c>
      <c r="J27" s="2">
        <v>23</v>
      </c>
    </row>
    <row r="28" spans="1:10" ht="12.75">
      <c r="A28" s="5" t="s">
        <v>125</v>
      </c>
      <c r="B28" s="5">
        <v>367.908</v>
      </c>
      <c r="C28" s="5">
        <v>2.289</v>
      </c>
      <c r="D28" s="5">
        <v>6.277</v>
      </c>
      <c r="E28" s="5">
        <v>29</v>
      </c>
      <c r="F28" s="5">
        <v>6</v>
      </c>
      <c r="G28" s="5" t="s">
        <v>126</v>
      </c>
      <c r="H28" s="5" t="s">
        <v>127</v>
      </c>
      <c r="I28" s="5" t="s">
        <v>128</v>
      </c>
      <c r="J28" s="2">
        <v>24</v>
      </c>
    </row>
    <row r="29" spans="1:10" ht="12.75">
      <c r="A29" s="5" t="s">
        <v>129</v>
      </c>
      <c r="B29" s="5">
        <v>258.623</v>
      </c>
      <c r="C29" s="5">
        <v>7.173</v>
      </c>
      <c r="D29" s="5">
        <v>4.045</v>
      </c>
      <c r="E29" s="5">
        <v>69</v>
      </c>
      <c r="F29" s="5">
        <v>11</v>
      </c>
      <c r="G29" s="5" t="s">
        <v>130</v>
      </c>
      <c r="H29" s="5" t="s">
        <v>131</v>
      </c>
      <c r="I29" s="5" t="s">
        <v>132</v>
      </c>
      <c r="J29" s="2">
        <v>25</v>
      </c>
    </row>
    <row r="30" spans="1:10" ht="12.75">
      <c r="A30" s="5" t="s">
        <v>133</v>
      </c>
      <c r="B30" s="5" t="s">
        <v>134</v>
      </c>
      <c r="C30" s="5">
        <v>33.744</v>
      </c>
      <c r="D30" s="5">
        <v>27.318</v>
      </c>
      <c r="E30" s="5">
        <v>622</v>
      </c>
      <c r="F30" s="5">
        <v>100</v>
      </c>
      <c r="G30" s="5" t="s">
        <v>135</v>
      </c>
      <c r="H30" s="5" t="s">
        <v>136</v>
      </c>
      <c r="I30" s="5" t="s">
        <v>137</v>
      </c>
      <c r="J30" s="2">
        <v>26</v>
      </c>
    </row>
    <row r="31" spans="1:10" ht="12.75">
      <c r="A31" s="5" t="s">
        <v>138</v>
      </c>
      <c r="B31" s="5">
        <v>219.353</v>
      </c>
      <c r="C31" s="5">
        <v>1.9460000000000002</v>
      </c>
      <c r="D31" s="5">
        <v>4.249</v>
      </c>
      <c r="E31" s="5">
        <v>84</v>
      </c>
      <c r="F31" s="5">
        <v>15</v>
      </c>
      <c r="G31" s="5" t="s">
        <v>139</v>
      </c>
      <c r="H31" s="5" t="s">
        <v>140</v>
      </c>
      <c r="I31" s="5" t="s">
        <v>141</v>
      </c>
      <c r="J31" s="2">
        <v>27</v>
      </c>
    </row>
    <row r="32" spans="1:10" ht="12.75">
      <c r="A32" s="5" t="s">
        <v>142</v>
      </c>
      <c r="B32" s="5" t="s">
        <v>143</v>
      </c>
      <c r="C32" s="5">
        <v>19.238</v>
      </c>
      <c r="D32" s="5">
        <v>14.173</v>
      </c>
      <c r="E32" s="5">
        <v>82</v>
      </c>
      <c r="F32" s="5">
        <v>0</v>
      </c>
      <c r="G32" s="5" t="s">
        <v>144</v>
      </c>
      <c r="H32" s="5" t="s">
        <v>145</v>
      </c>
      <c r="I32" s="5" t="s">
        <v>146</v>
      </c>
      <c r="J32" s="2">
        <v>28</v>
      </c>
    </row>
    <row r="33" spans="1:10" ht="12.75">
      <c r="A33" s="5" t="s">
        <v>147</v>
      </c>
      <c r="B33" s="5">
        <v>674.296</v>
      </c>
      <c r="C33" s="5">
        <v>8.711</v>
      </c>
      <c r="D33" s="5">
        <v>10.715</v>
      </c>
      <c r="E33" s="5">
        <v>48</v>
      </c>
      <c r="F33" s="5">
        <v>9</v>
      </c>
      <c r="G33" s="5" t="s">
        <v>148</v>
      </c>
      <c r="H33" s="5" t="s">
        <v>149</v>
      </c>
      <c r="I33" s="5" t="s">
        <v>150</v>
      </c>
      <c r="J33" s="2">
        <v>29</v>
      </c>
    </row>
    <row r="34" spans="1:10" ht="12.75">
      <c r="A34" s="5" t="s">
        <v>151</v>
      </c>
      <c r="B34" s="5">
        <v>105.784</v>
      </c>
      <c r="C34" s="5">
        <v>2.146</v>
      </c>
      <c r="D34" s="5">
        <v>2.207</v>
      </c>
      <c r="E34" s="5">
        <v>73</v>
      </c>
      <c r="F34" s="5">
        <v>0</v>
      </c>
      <c r="G34" s="5" t="s">
        <v>152</v>
      </c>
      <c r="H34" s="5" t="s">
        <v>153</v>
      </c>
      <c r="I34" s="5" t="s">
        <v>154</v>
      </c>
      <c r="J34" s="2">
        <v>30</v>
      </c>
    </row>
    <row r="35" spans="1:10" ht="12.75">
      <c r="A35" s="5" t="s">
        <v>155</v>
      </c>
      <c r="B35" s="5">
        <v>631.896</v>
      </c>
      <c r="C35" s="5">
        <v>7.301</v>
      </c>
      <c r="D35" s="5">
        <v>10.392</v>
      </c>
      <c r="E35" s="5">
        <v>101</v>
      </c>
      <c r="F35" s="5">
        <v>10</v>
      </c>
      <c r="G35" s="5" t="s">
        <v>156</v>
      </c>
      <c r="H35" s="5" t="s">
        <v>157</v>
      </c>
      <c r="I35" s="5" t="s">
        <v>158</v>
      </c>
      <c r="J35" s="2">
        <v>31</v>
      </c>
    </row>
    <row r="36" spans="1:10" ht="12.75">
      <c r="A36" s="5" t="s">
        <v>159</v>
      </c>
      <c r="B36" s="5">
        <v>322.468</v>
      </c>
      <c r="C36" s="5">
        <v>8.725999999999999</v>
      </c>
      <c r="D36" s="5">
        <v>4.305</v>
      </c>
      <c r="E36" s="5">
        <v>122</v>
      </c>
      <c r="F36" s="5">
        <v>24</v>
      </c>
      <c r="G36" s="5" t="s">
        <v>160</v>
      </c>
      <c r="H36" s="5" t="s">
        <v>161</v>
      </c>
      <c r="I36" s="5" t="s">
        <v>162</v>
      </c>
      <c r="J36" s="2">
        <v>32</v>
      </c>
    </row>
    <row r="37" spans="1:10" ht="12.75">
      <c r="A37" s="5" t="s">
        <v>163</v>
      </c>
      <c r="B37" s="5">
        <v>124.301</v>
      </c>
      <c r="C37" s="5">
        <v>3.923</v>
      </c>
      <c r="D37" s="5">
        <v>2.213</v>
      </c>
      <c r="E37" s="5">
        <v>54</v>
      </c>
      <c r="F37" s="5">
        <v>1</v>
      </c>
      <c r="G37" s="5" t="s">
        <v>164</v>
      </c>
      <c r="H37" s="5" t="s">
        <v>165</v>
      </c>
      <c r="I37" s="5" t="s">
        <v>166</v>
      </c>
      <c r="J37" s="2">
        <v>33</v>
      </c>
    </row>
    <row r="38" spans="1:10" ht="12.75">
      <c r="A38" s="5" t="s">
        <v>167</v>
      </c>
      <c r="B38" s="5">
        <v>318.61</v>
      </c>
      <c r="C38" s="5">
        <v>9.626</v>
      </c>
      <c r="D38" s="5">
        <v>13.228</v>
      </c>
      <c r="E38" s="5">
        <v>193</v>
      </c>
      <c r="F38" s="5">
        <v>23</v>
      </c>
      <c r="G38" s="5" t="s">
        <v>168</v>
      </c>
      <c r="H38" s="5" t="s">
        <v>169</v>
      </c>
      <c r="I38" s="5" t="s">
        <v>170</v>
      </c>
      <c r="J38" s="2">
        <v>34</v>
      </c>
    </row>
    <row r="39" spans="1:10" ht="12.75">
      <c r="A39" s="5" t="s">
        <v>171</v>
      </c>
      <c r="B39" s="5">
        <v>402.06</v>
      </c>
      <c r="C39" s="5">
        <v>10.818</v>
      </c>
      <c r="D39" s="5">
        <v>19.242</v>
      </c>
      <c r="E39" s="5">
        <v>379</v>
      </c>
      <c r="F39" s="5">
        <v>20</v>
      </c>
      <c r="G39" s="5" t="s">
        <v>172</v>
      </c>
      <c r="H39" s="5" t="s">
        <v>173</v>
      </c>
      <c r="I39" s="5" t="s">
        <v>174</v>
      </c>
      <c r="J39" s="2">
        <v>35</v>
      </c>
    </row>
    <row r="40" spans="1:10" ht="12.75">
      <c r="A40" s="5" t="s">
        <v>175</v>
      </c>
      <c r="B40" s="5">
        <v>533.141</v>
      </c>
      <c r="C40" s="5">
        <v>3.936</v>
      </c>
      <c r="D40" s="5">
        <v>7.507</v>
      </c>
      <c r="E40" s="5">
        <v>139</v>
      </c>
      <c r="F40" s="5">
        <v>21</v>
      </c>
      <c r="G40" s="5" t="s">
        <v>176</v>
      </c>
      <c r="H40" s="5">
        <v>1.095</v>
      </c>
      <c r="I40" s="5" t="s">
        <v>177</v>
      </c>
      <c r="J40" s="2">
        <v>36</v>
      </c>
    </row>
    <row r="41" spans="1:10" ht="12.75">
      <c r="A41" s="5" t="s">
        <v>178</v>
      </c>
      <c r="B41" s="5" t="s">
        <v>179</v>
      </c>
      <c r="C41" s="5">
        <v>34.668</v>
      </c>
      <c r="D41" s="5">
        <v>48.419</v>
      </c>
      <c r="E41" s="5">
        <v>1.638</v>
      </c>
      <c r="F41" s="5">
        <v>125</v>
      </c>
      <c r="G41" s="5" t="s">
        <v>180</v>
      </c>
      <c r="H41" s="5" t="s">
        <v>181</v>
      </c>
      <c r="I41" s="5" t="s">
        <v>182</v>
      </c>
      <c r="J41" s="2">
        <v>37</v>
      </c>
    </row>
    <row r="42" spans="1:10" s="7" customFormat="1" ht="12.75">
      <c r="A42" s="6" t="s">
        <v>183</v>
      </c>
      <c r="B42" s="6">
        <v>363.904</v>
      </c>
      <c r="C42" s="6">
        <v>13.968</v>
      </c>
      <c r="D42" s="6">
        <v>11.089</v>
      </c>
      <c r="E42" s="6">
        <v>421</v>
      </c>
      <c r="F42" s="6">
        <v>60</v>
      </c>
      <c r="G42" s="6" t="s">
        <v>184</v>
      </c>
      <c r="H42" s="6" t="s">
        <v>185</v>
      </c>
      <c r="I42" s="6" t="s">
        <v>186</v>
      </c>
      <c r="J42" s="2">
        <v>38</v>
      </c>
    </row>
    <row r="43" spans="1:10" ht="12.75">
      <c r="A43" s="5" t="s">
        <v>187</v>
      </c>
      <c r="B43" s="5" t="s">
        <v>188</v>
      </c>
      <c r="C43" s="5">
        <v>75.911</v>
      </c>
      <c r="D43" s="5">
        <v>85.118</v>
      </c>
      <c r="E43" s="5">
        <v>1.228</v>
      </c>
      <c r="F43" s="5">
        <v>274</v>
      </c>
      <c r="G43" s="5" t="s">
        <v>189</v>
      </c>
      <c r="H43" s="5" t="s">
        <v>190</v>
      </c>
      <c r="I43" s="5" t="s">
        <v>191</v>
      </c>
      <c r="J43" s="2">
        <v>39</v>
      </c>
    </row>
    <row r="44" spans="1:10" ht="12.75">
      <c r="A44" s="5" t="s">
        <v>192</v>
      </c>
      <c r="B44" s="5">
        <v>299.684</v>
      </c>
      <c r="C44" s="5">
        <v>13.017</v>
      </c>
      <c r="D44" s="5">
        <v>7.209</v>
      </c>
      <c r="E44" s="5">
        <v>487</v>
      </c>
      <c r="F44" s="5">
        <v>79</v>
      </c>
      <c r="G44" s="5" t="s">
        <v>193</v>
      </c>
      <c r="H44" s="5" t="s">
        <v>194</v>
      </c>
      <c r="I44" s="5" t="s">
        <v>195</v>
      </c>
      <c r="J44" s="2">
        <v>40</v>
      </c>
    </row>
    <row r="45" spans="1:10" ht="12.75">
      <c r="A45" s="5" t="s">
        <v>196</v>
      </c>
      <c r="B45" s="5">
        <v>253.189</v>
      </c>
      <c r="C45" s="5">
        <v>2.517</v>
      </c>
      <c r="D45" s="5">
        <v>4.921</v>
      </c>
      <c r="E45" s="5">
        <v>13</v>
      </c>
      <c r="F45" s="5">
        <v>0</v>
      </c>
      <c r="G45" s="5" t="s">
        <v>197</v>
      </c>
      <c r="H45" s="5" t="s">
        <v>198</v>
      </c>
      <c r="I45" s="5" t="s">
        <v>199</v>
      </c>
      <c r="J45" s="2">
        <v>41</v>
      </c>
    </row>
    <row r="46" spans="1:10" ht="12.75">
      <c r="A46" s="5" t="s">
        <v>200</v>
      </c>
      <c r="B46" s="5" t="s">
        <v>201</v>
      </c>
      <c r="C46" s="5">
        <v>41.212</v>
      </c>
      <c r="D46" s="5">
        <v>17.078</v>
      </c>
      <c r="E46" s="5">
        <v>111</v>
      </c>
      <c r="F46" s="5">
        <v>14</v>
      </c>
      <c r="G46" s="5" t="s">
        <v>202</v>
      </c>
      <c r="H46" s="5" t="s">
        <v>203</v>
      </c>
      <c r="I46" s="5" t="s">
        <v>204</v>
      </c>
      <c r="J46" s="2">
        <v>42</v>
      </c>
    </row>
    <row r="47" ht="12.75">
      <c r="J47" s="2">
        <v>43</v>
      </c>
    </row>
    <row r="48" ht="12.75">
      <c r="J48" s="2">
        <v>44</v>
      </c>
    </row>
    <row r="49" ht="12.75">
      <c r="J49" s="2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24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57421875" style="0" customWidth="1"/>
    <col min="2" max="2" width="30.57421875" style="0" customWidth="1"/>
    <col min="3" max="9" width="11.57421875" style="0" customWidth="1"/>
    <col min="10" max="10" width="21.7109375" style="0" customWidth="1"/>
    <col min="11" max="11" width="11.57421875" style="0" customWidth="1"/>
    <col min="12" max="12" width="15.421875" style="0" customWidth="1"/>
    <col min="13" max="16384" width="11.57421875" style="0" customWidth="1"/>
  </cols>
  <sheetData>
    <row r="3" spans="1:7" ht="12.75">
      <c r="A3">
        <v>1</v>
      </c>
      <c r="B3">
        <f aca="true" t="shared" si="0" ref="B3:B22">(1+1/A3)^A3</f>
        <v>2</v>
      </c>
      <c r="E3" t="s">
        <v>205</v>
      </c>
      <c r="G3">
        <f>1+A3+A3^2/2+A3^3/6+A3^4/24+A3^5/120</f>
        <v>2.7166666666666663</v>
      </c>
    </row>
    <row r="4" spans="1:5" ht="12.75">
      <c r="A4">
        <v>51</v>
      </c>
      <c r="B4">
        <f t="shared" si="0"/>
        <v>2.6921022089150086</v>
      </c>
      <c r="C4">
        <f>EXP(1)</f>
        <v>2.718281828459045</v>
      </c>
      <c r="E4" t="s">
        <v>206</v>
      </c>
    </row>
    <row r="5" spans="1:15" ht="12.75">
      <c r="A5">
        <v>101</v>
      </c>
      <c r="B5">
        <f t="shared" si="0"/>
        <v>2.7049459774851603</v>
      </c>
      <c r="G5">
        <v>0.2</v>
      </c>
      <c r="H5">
        <v>1</v>
      </c>
      <c r="I5">
        <f aca="true" t="shared" si="1" ref="I5:I24">H5*G$5</f>
        <v>0.2</v>
      </c>
      <c r="J5">
        <f aca="true" t="shared" si="2" ref="J5:J24">EXP(I5)</f>
        <v>1.2214027581601699</v>
      </c>
      <c r="K5" t="s">
        <v>207</v>
      </c>
      <c r="L5">
        <f aca="true" t="shared" si="3" ref="L5:L24">EXP(H5)</f>
        <v>2.718281828459045</v>
      </c>
      <c r="M5" t="s">
        <v>208</v>
      </c>
      <c r="N5">
        <v>1</v>
      </c>
      <c r="O5" s="8">
        <f aca="true" t="shared" si="4" ref="O5:O24">EXP(N5)</f>
        <v>2.71828182845904</v>
      </c>
    </row>
    <row r="6" spans="1:15" ht="12.75">
      <c r="A6">
        <v>151</v>
      </c>
      <c r="B6">
        <f t="shared" si="0"/>
        <v>2.7093351934705265</v>
      </c>
      <c r="H6">
        <v>51</v>
      </c>
      <c r="I6">
        <f t="shared" si="1"/>
        <v>10.200000000000001</v>
      </c>
      <c r="J6">
        <f t="shared" si="2"/>
        <v>26903.18607429759</v>
      </c>
      <c r="L6">
        <f t="shared" si="3"/>
        <v>1.4093490824269389E+22</v>
      </c>
      <c r="N6">
        <v>2</v>
      </c>
      <c r="O6" s="8">
        <f t="shared" si="4"/>
        <v>7.38905609893065</v>
      </c>
    </row>
    <row r="7" spans="1:15" ht="12.75">
      <c r="A7">
        <v>201</v>
      </c>
      <c r="B7">
        <f t="shared" si="0"/>
        <v>2.711550625449212</v>
      </c>
      <c r="H7">
        <v>101</v>
      </c>
      <c r="I7">
        <f t="shared" si="1"/>
        <v>20.200000000000003</v>
      </c>
      <c r="J7">
        <f t="shared" si="2"/>
        <v>592582107.8368373</v>
      </c>
      <c r="L7">
        <f t="shared" si="3"/>
        <v>7.307059979368067E+43</v>
      </c>
      <c r="N7">
        <v>3</v>
      </c>
      <c r="O7" s="8">
        <f t="shared" si="4"/>
        <v>20.0855369231877</v>
      </c>
    </row>
    <row r="8" spans="1:15" ht="12.75">
      <c r="A8">
        <v>251</v>
      </c>
      <c r="B8">
        <f t="shared" si="0"/>
        <v>2.7128866250482604</v>
      </c>
      <c r="H8">
        <v>151</v>
      </c>
      <c r="I8">
        <f t="shared" si="1"/>
        <v>30.200000000000003</v>
      </c>
      <c r="J8">
        <f t="shared" si="2"/>
        <v>13052489528882.562</v>
      </c>
      <c r="L8">
        <f t="shared" si="3"/>
        <v>3.788495427274696E+65</v>
      </c>
      <c r="N8">
        <v>4</v>
      </c>
      <c r="O8" s="8">
        <f t="shared" si="4"/>
        <v>54.5981500331442</v>
      </c>
    </row>
    <row r="9" spans="1:15" ht="12.75">
      <c r="A9">
        <v>301</v>
      </c>
      <c r="B9">
        <f t="shared" si="0"/>
        <v>2.7137801179447605</v>
      </c>
      <c r="H9">
        <v>201</v>
      </c>
      <c r="I9">
        <f t="shared" si="1"/>
        <v>40.2</v>
      </c>
      <c r="J9">
        <f t="shared" si="2"/>
        <v>2.8750021414500458E+17</v>
      </c>
      <c r="L9">
        <f t="shared" si="3"/>
        <v>1.964223318681796E+87</v>
      </c>
      <c r="N9">
        <v>5</v>
      </c>
      <c r="O9" s="8">
        <f t="shared" si="4"/>
        <v>148.413159102577</v>
      </c>
    </row>
    <row r="10" spans="1:15" ht="12.75">
      <c r="A10">
        <v>351</v>
      </c>
      <c r="B10">
        <f t="shared" si="0"/>
        <v>2.714419717270497</v>
      </c>
      <c r="H10">
        <v>251</v>
      </c>
      <c r="I10">
        <f t="shared" si="1"/>
        <v>50.2</v>
      </c>
      <c r="J10">
        <f t="shared" si="2"/>
        <v>6.33261363286455E+21</v>
      </c>
      <c r="L10">
        <f t="shared" si="3"/>
        <v>1.0183919499749154E+109</v>
      </c>
      <c r="N10">
        <v>6</v>
      </c>
      <c r="O10" s="8">
        <f t="shared" si="4"/>
        <v>403.428793492735</v>
      </c>
    </row>
    <row r="11" spans="1:15" ht="12.75">
      <c r="A11">
        <v>401</v>
      </c>
      <c r="B11">
        <f t="shared" si="0"/>
        <v>2.7149001791783514</v>
      </c>
      <c r="H11">
        <v>301</v>
      </c>
      <c r="I11">
        <f t="shared" si="1"/>
        <v>60.2</v>
      </c>
      <c r="J11">
        <f t="shared" si="2"/>
        <v>1.394850975760177E+26</v>
      </c>
      <c r="L11">
        <f t="shared" si="3"/>
        <v>5.280062373303513E+130</v>
      </c>
      <c r="N11">
        <v>7</v>
      </c>
      <c r="O11" s="8">
        <f t="shared" si="4"/>
        <v>1096.63315842846</v>
      </c>
    </row>
    <row r="12" spans="1:15" ht="12.75">
      <c r="A12">
        <v>451</v>
      </c>
      <c r="B12">
        <f t="shared" si="0"/>
        <v>2.71527432454117</v>
      </c>
      <c r="H12">
        <v>351</v>
      </c>
      <c r="I12">
        <f t="shared" si="1"/>
        <v>70.2</v>
      </c>
      <c r="J12">
        <f t="shared" si="2"/>
        <v>3.072363730643431E+30</v>
      </c>
      <c r="L12">
        <f t="shared" si="3"/>
        <v>2.7375568578151306E+152</v>
      </c>
      <c r="N12">
        <v>8</v>
      </c>
      <c r="O12" s="8">
        <f t="shared" si="4"/>
        <v>2980.95798704173</v>
      </c>
    </row>
    <row r="13" spans="1:15" ht="12.75">
      <c r="A13">
        <v>501</v>
      </c>
      <c r="B13">
        <f t="shared" si="0"/>
        <v>2.715573926546316</v>
      </c>
      <c r="H13">
        <v>401</v>
      </c>
      <c r="I13">
        <f t="shared" si="1"/>
        <v>80.2</v>
      </c>
      <c r="J13">
        <f t="shared" si="2"/>
        <v>6.767331462222229E+34</v>
      </c>
      <c r="L13">
        <f t="shared" si="3"/>
        <v>1.419342617553556E+174</v>
      </c>
      <c r="N13">
        <v>9</v>
      </c>
      <c r="O13" s="8">
        <f t="shared" si="4"/>
        <v>8103.08392757538</v>
      </c>
    </row>
    <row r="14" spans="1:15" ht="12.75">
      <c r="A14">
        <v>551</v>
      </c>
      <c r="B14">
        <f t="shared" si="0"/>
        <v>2.7158192446099685</v>
      </c>
      <c r="H14">
        <v>451</v>
      </c>
      <c r="I14">
        <f t="shared" si="1"/>
        <v>90.2</v>
      </c>
      <c r="J14">
        <f t="shared" si="2"/>
        <v>1.4906039497475725E+39</v>
      </c>
      <c r="L14">
        <f t="shared" si="3"/>
        <v>7.35887351618917E+195</v>
      </c>
      <c r="N14">
        <v>10</v>
      </c>
      <c r="O14" s="8">
        <f t="shared" si="4"/>
        <v>22026.4657948067</v>
      </c>
    </row>
    <row r="15" spans="1:15" ht="12.75">
      <c r="A15">
        <v>601</v>
      </c>
      <c r="B15">
        <f t="shared" si="0"/>
        <v>2.7160238065104014</v>
      </c>
      <c r="H15">
        <v>501</v>
      </c>
      <c r="I15">
        <f t="shared" si="1"/>
        <v>100.2</v>
      </c>
      <c r="J15">
        <f t="shared" si="2"/>
        <v>3.2832736912718694E+43</v>
      </c>
      <c r="L15">
        <f t="shared" si="3"/>
        <v>3.8153592203558975E+217</v>
      </c>
      <c r="N15">
        <v>11</v>
      </c>
      <c r="O15" s="8">
        <f t="shared" si="4"/>
        <v>59874.1417151978</v>
      </c>
    </row>
    <row r="16" spans="1:15" ht="12.75">
      <c r="A16">
        <v>651</v>
      </c>
      <c r="B16">
        <f t="shared" si="0"/>
        <v>2.716196989867228</v>
      </c>
      <c r="H16">
        <v>551</v>
      </c>
      <c r="I16">
        <f t="shared" si="1"/>
        <v>110.2</v>
      </c>
      <c r="J16" s="1">
        <f t="shared" si="2"/>
        <v>7.2318915655788625E+47</v>
      </c>
      <c r="L16">
        <f t="shared" si="3"/>
        <v>1.9781514043324884E+239</v>
      </c>
      <c r="N16">
        <v>12</v>
      </c>
      <c r="O16" s="8">
        <f t="shared" si="4"/>
        <v>162754.791419004</v>
      </c>
    </row>
    <row r="17" spans="1:15" ht="12.75">
      <c r="A17">
        <v>701</v>
      </c>
      <c r="B17">
        <f t="shared" si="0"/>
        <v>2.7163455002954144</v>
      </c>
      <c r="H17">
        <v>601</v>
      </c>
      <c r="I17">
        <f t="shared" si="1"/>
        <v>120.2</v>
      </c>
      <c r="J17">
        <f t="shared" si="2"/>
        <v>1.59293012200974E+52</v>
      </c>
      <c r="L17">
        <f t="shared" si="3"/>
        <v>1.0256132522424933E+261</v>
      </c>
      <c r="N17">
        <v>13</v>
      </c>
      <c r="O17" s="8">
        <f t="shared" si="4"/>
        <v>442413.392008921</v>
      </c>
    </row>
    <row r="18" spans="1:15" ht="12.75">
      <c r="A18">
        <v>751</v>
      </c>
      <c r="B18">
        <f t="shared" si="0"/>
        <v>2.7164742598043494</v>
      </c>
      <c r="H18">
        <v>651</v>
      </c>
      <c r="I18">
        <f t="shared" si="1"/>
        <v>130.20000000000002</v>
      </c>
      <c r="J18">
        <f t="shared" si="2"/>
        <v>3.5086620845965328E+56</v>
      </c>
      <c r="L18">
        <f t="shared" si="3"/>
        <v>5.317502699093823E+282</v>
      </c>
      <c r="N18">
        <v>14</v>
      </c>
      <c r="O18" s="8">
        <f t="shared" si="4"/>
        <v>1202604.28416478</v>
      </c>
    </row>
    <row r="19" spans="1:15" ht="12.75">
      <c r="A19">
        <v>801</v>
      </c>
      <c r="B19">
        <f t="shared" si="0"/>
        <v>2.716586962840025</v>
      </c>
      <c r="H19">
        <v>701</v>
      </c>
      <c r="I19">
        <f t="shared" si="1"/>
        <v>140.20000000000002</v>
      </c>
      <c r="J19">
        <f t="shared" si="2"/>
        <v>7.728342539190075E+60</v>
      </c>
      <c r="L19">
        <f t="shared" si="3"/>
        <v>2.7569685642268427E+304</v>
      </c>
      <c r="N19">
        <v>15</v>
      </c>
      <c r="O19" s="8">
        <f t="shared" si="4"/>
        <v>3269017.37247211</v>
      </c>
    </row>
    <row r="20" spans="1:15" ht="12.75">
      <c r="A20">
        <v>851</v>
      </c>
      <c r="B20">
        <f t="shared" si="0"/>
        <v>2.7166864365241987</v>
      </c>
      <c r="H20">
        <v>751</v>
      </c>
      <c r="I20">
        <f t="shared" si="1"/>
        <v>150.20000000000002</v>
      </c>
      <c r="J20">
        <f t="shared" si="2"/>
        <v>1.702280725900199E+65</v>
      </c>
      <c r="L20" t="e">
        <f t="shared" si="3"/>
        <v>#NUM!</v>
      </c>
      <c r="N20">
        <v>16</v>
      </c>
      <c r="O20" s="8">
        <f t="shared" si="4"/>
        <v>8886110.52050787</v>
      </c>
    </row>
    <row r="21" spans="1:15" ht="12.75">
      <c r="A21">
        <v>901</v>
      </c>
      <c r="B21">
        <f t="shared" si="0"/>
        <v>2.716774881063041</v>
      </c>
      <c r="H21">
        <v>801</v>
      </c>
      <c r="I21">
        <f t="shared" si="1"/>
        <v>160.20000000000002</v>
      </c>
      <c r="J21">
        <f t="shared" si="2"/>
        <v>3.749522818219948E+69</v>
      </c>
      <c r="L21" t="e">
        <f t="shared" si="3"/>
        <v>#NUM!</v>
      </c>
      <c r="N21">
        <v>17</v>
      </c>
      <c r="O21" s="8">
        <f t="shared" si="4"/>
        <v>24154952.7535753</v>
      </c>
    </row>
    <row r="22" spans="1:15" ht="12.75">
      <c r="A22">
        <v>951</v>
      </c>
      <c r="B22">
        <f t="shared" si="0"/>
        <v>2.71685403439477</v>
      </c>
      <c r="H22">
        <v>851</v>
      </c>
      <c r="I22">
        <f t="shared" si="1"/>
        <v>170.20000000000002</v>
      </c>
      <c r="J22">
        <f t="shared" si="2"/>
        <v>8.258873610236897E+73</v>
      </c>
      <c r="L22" t="e">
        <f t="shared" si="3"/>
        <v>#NUM!</v>
      </c>
      <c r="N22">
        <v>18</v>
      </c>
      <c r="O22" s="8">
        <f t="shared" si="4"/>
        <v>65659969.1373305</v>
      </c>
    </row>
    <row r="23" spans="8:15" ht="12.75">
      <c r="H23">
        <v>901</v>
      </c>
      <c r="I23">
        <f t="shared" si="1"/>
        <v>180.20000000000002</v>
      </c>
      <c r="J23">
        <f t="shared" si="2"/>
        <v>1.8191379707951486E+78</v>
      </c>
      <c r="L23" t="e">
        <f t="shared" si="3"/>
        <v>#NUM!</v>
      </c>
      <c r="N23">
        <v>19</v>
      </c>
      <c r="O23" s="8">
        <f t="shared" si="4"/>
        <v>178482300.963187</v>
      </c>
    </row>
    <row r="24" spans="8:15" ht="12.75">
      <c r="H24">
        <v>951</v>
      </c>
      <c r="I24">
        <f t="shared" si="1"/>
        <v>190.20000000000002</v>
      </c>
      <c r="J24">
        <f t="shared" si="2"/>
        <v>4.006918028975344E+82</v>
      </c>
      <c r="L24" t="e">
        <f t="shared" si="3"/>
        <v>#NUM!</v>
      </c>
      <c r="N24">
        <v>20</v>
      </c>
      <c r="O24" s="8">
        <f t="shared" si="4"/>
        <v>485165195.40979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8" sqref="I8"/>
    </sheetView>
  </sheetViews>
  <sheetFormatPr defaultColWidth="9.140625" defaultRowHeight="12.75"/>
  <cols>
    <col min="1" max="16384" width="11.57421875" style="0" customWidth="1"/>
  </cols>
  <sheetData>
    <row r="1" ht="12.75">
      <c r="A1" t="s">
        <v>209</v>
      </c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7" spans="1:9" ht="12.75">
      <c r="A7" t="s">
        <v>213</v>
      </c>
      <c r="H7">
        <f>BINOMDIST(1,4,0.2,0)</f>
        <v>0.4096000000000001</v>
      </c>
      <c r="I7" t="s">
        <v>214</v>
      </c>
    </row>
    <row r="8" spans="1:9" ht="12.75">
      <c r="A8" t="s">
        <v>215</v>
      </c>
      <c r="H8">
        <f>BINOMDIST(2,8,0.2,0)</f>
        <v>0.29360128000000013</v>
      </c>
      <c r="I8" t="s">
        <v>216</v>
      </c>
    </row>
    <row r="9" spans="1:9" ht="12.75">
      <c r="A9" t="s">
        <v>217</v>
      </c>
      <c r="H9">
        <f>BINOMDIST(10,40,0.2,0)</f>
        <v>0.10745373771089803</v>
      </c>
      <c r="I9" t="s">
        <v>218</v>
      </c>
    </row>
    <row r="13" ht="12.75">
      <c r="B13" t="s">
        <v>219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2">
      <selection activeCell="K24" sqref="K24"/>
    </sheetView>
  </sheetViews>
  <sheetFormatPr defaultColWidth="9.140625" defaultRowHeight="12.75"/>
  <cols>
    <col min="1" max="1" width="17.00390625" style="0" customWidth="1"/>
    <col min="2" max="5" width="11.57421875" style="0" customWidth="1"/>
    <col min="6" max="6" width="16.00390625" style="0" customWidth="1"/>
    <col min="7" max="16384" width="11.57421875" style="0" customWidth="1"/>
  </cols>
  <sheetData>
    <row r="1" ht="12.75">
      <c r="A1" t="s">
        <v>220</v>
      </c>
    </row>
    <row r="3" ht="12.75">
      <c r="A3" t="s">
        <v>221</v>
      </c>
    </row>
    <row r="4" ht="12.75">
      <c r="A4" t="s">
        <v>222</v>
      </c>
    </row>
    <row r="5" ht="12.75">
      <c r="A5" t="s">
        <v>223</v>
      </c>
    </row>
    <row r="7" spans="1:11" ht="12.75">
      <c r="A7" t="s">
        <v>224</v>
      </c>
      <c r="F7" t="s">
        <v>225</v>
      </c>
      <c r="J7">
        <v>0</v>
      </c>
      <c r="K7">
        <f aca="true" t="shared" si="0" ref="K7:K32">BINOMDIST(J7,25,0.3,0)</f>
        <v>0.00013410686196639628</v>
      </c>
    </row>
    <row r="8" spans="1:11" ht="12.75">
      <c r="A8" s="9">
        <f>BINOMDIST(10,25,0.3,1)</f>
        <v>0.9021999888782681</v>
      </c>
      <c r="B8" t="s">
        <v>226</v>
      </c>
      <c r="E8">
        <v>0</v>
      </c>
      <c r="F8">
        <f aca="true" t="shared" si="1" ref="F8:F18">BINOMDIST(E8,25,0.3,0)</f>
        <v>0.00013410686196639628</v>
      </c>
      <c r="G8" t="s">
        <v>227</v>
      </c>
      <c r="J8">
        <v>1</v>
      </c>
      <c r="K8">
        <f t="shared" si="0"/>
        <v>0.0014368592353542463</v>
      </c>
    </row>
    <row r="9" spans="5:11" ht="12.75">
      <c r="E9">
        <v>1</v>
      </c>
      <c r="F9">
        <f t="shared" si="1"/>
        <v>0.0014368592353542463</v>
      </c>
      <c r="J9">
        <v>2</v>
      </c>
      <c r="K9">
        <f t="shared" si="0"/>
        <v>0.00738956178182184</v>
      </c>
    </row>
    <row r="10" spans="5:11" ht="12.75">
      <c r="E10">
        <v>2</v>
      </c>
      <c r="F10">
        <f t="shared" si="1"/>
        <v>0.00738956178182184</v>
      </c>
      <c r="J10">
        <v>3</v>
      </c>
      <c r="K10">
        <f t="shared" si="0"/>
        <v>0.024279988711700336</v>
      </c>
    </row>
    <row r="11" spans="5:11" ht="12.75">
      <c r="E11">
        <v>3</v>
      </c>
      <c r="F11">
        <f t="shared" si="1"/>
        <v>0.024279988711700336</v>
      </c>
      <c r="J11">
        <v>4</v>
      </c>
      <c r="K11">
        <f t="shared" si="0"/>
        <v>0.05723140196329366</v>
      </c>
    </row>
    <row r="12" spans="5:11" ht="12.75">
      <c r="E12">
        <v>4</v>
      </c>
      <c r="F12">
        <f t="shared" si="1"/>
        <v>0.05723140196329366</v>
      </c>
      <c r="J12">
        <v>5</v>
      </c>
      <c r="K12">
        <f t="shared" si="0"/>
        <v>0.10301652353392862</v>
      </c>
    </row>
    <row r="13" spans="5:11" ht="12.75">
      <c r="E13">
        <v>5</v>
      </c>
      <c r="F13">
        <f t="shared" si="1"/>
        <v>0.10301652353392862</v>
      </c>
      <c r="J13">
        <v>6</v>
      </c>
      <c r="K13">
        <f t="shared" si="0"/>
        <v>0.14716646219132665</v>
      </c>
    </row>
    <row r="14" spans="5:11" ht="12.75">
      <c r="E14">
        <v>6</v>
      </c>
      <c r="F14">
        <f t="shared" si="1"/>
        <v>0.14716646219132665</v>
      </c>
      <c r="J14">
        <v>7</v>
      </c>
      <c r="K14">
        <f t="shared" si="0"/>
        <v>0.17119363969195142</v>
      </c>
    </row>
    <row r="15" spans="5:11" ht="12.75">
      <c r="E15">
        <v>7</v>
      </c>
      <c r="F15">
        <f t="shared" si="1"/>
        <v>0.17119363969195142</v>
      </c>
      <c r="G15" t="s">
        <v>228</v>
      </c>
      <c r="J15">
        <v>8</v>
      </c>
      <c r="K15">
        <f t="shared" si="0"/>
        <v>0.1650795811315246</v>
      </c>
    </row>
    <row r="16" spans="5:11" ht="12.75">
      <c r="E16">
        <v>8</v>
      </c>
      <c r="F16">
        <f t="shared" si="1"/>
        <v>0.1650795811315246</v>
      </c>
      <c r="J16">
        <v>9</v>
      </c>
      <c r="K16">
        <f t="shared" si="0"/>
        <v>0.13363585139218662</v>
      </c>
    </row>
    <row r="17" spans="5:11" ht="12.75">
      <c r="E17">
        <v>9</v>
      </c>
      <c r="F17">
        <f t="shared" si="1"/>
        <v>0.13363585139218662</v>
      </c>
      <c r="J17">
        <v>10</v>
      </c>
      <c r="K17">
        <f t="shared" si="0"/>
        <v>0.09163601238321371</v>
      </c>
    </row>
    <row r="18" spans="5:11" ht="12.75">
      <c r="E18">
        <v>10</v>
      </c>
      <c r="F18">
        <f t="shared" si="1"/>
        <v>0.09163601238321371</v>
      </c>
      <c r="J18">
        <v>11</v>
      </c>
      <c r="K18">
        <f t="shared" si="0"/>
        <v>0.05355351373044958</v>
      </c>
    </row>
    <row r="19" spans="10:11" ht="12.75">
      <c r="J19">
        <v>12</v>
      </c>
      <c r="K19">
        <f t="shared" si="0"/>
        <v>0.026776756865224797</v>
      </c>
    </row>
    <row r="20" spans="1:11" ht="12.75">
      <c r="A20" s="10" t="b">
        <f>A8=F20</f>
        <v>1</v>
      </c>
      <c r="C20" s="11" t="s">
        <v>229</v>
      </c>
      <c r="F20">
        <f>SUM(F8:F18)</f>
        <v>0.902199988878268</v>
      </c>
      <c r="G20" t="s">
        <v>230</v>
      </c>
      <c r="J20">
        <v>13</v>
      </c>
      <c r="K20">
        <f t="shared" si="0"/>
        <v>0.0114757529422392</v>
      </c>
    </row>
    <row r="21" spans="10:11" ht="12.75">
      <c r="J21">
        <v>14</v>
      </c>
      <c r="K21">
        <f t="shared" si="0"/>
        <v>0.004215582713475626</v>
      </c>
    </row>
    <row r="22" spans="10:11" ht="12.75">
      <c r="J22">
        <v>15</v>
      </c>
      <c r="K22">
        <f t="shared" si="0"/>
        <v>0.001324897424235197</v>
      </c>
    </row>
    <row r="23" spans="10:11" ht="12.75">
      <c r="J23">
        <v>16</v>
      </c>
      <c r="K23">
        <f t="shared" si="0"/>
        <v>0.0003548832386344278</v>
      </c>
    </row>
    <row r="24" spans="10:11" ht="12.75">
      <c r="J24">
        <v>17</v>
      </c>
      <c r="K24">
        <f t="shared" si="0"/>
        <v>8.051972641285339E-05</v>
      </c>
    </row>
    <row r="25" spans="10:11" ht="12.75">
      <c r="J25">
        <v>18</v>
      </c>
      <c r="K25">
        <f t="shared" si="0"/>
        <v>1.533709074530541E-05</v>
      </c>
    </row>
    <row r="26" spans="10:11" ht="12.75">
      <c r="J26">
        <v>19</v>
      </c>
      <c r="K26">
        <f t="shared" si="0"/>
        <v>2.421645907153486E-06</v>
      </c>
    </row>
    <row r="27" spans="10:11" ht="12.75">
      <c r="J27">
        <v>20</v>
      </c>
      <c r="K27">
        <f t="shared" si="0"/>
        <v>3.1135447377687683E-07</v>
      </c>
    </row>
    <row r="28" spans="10:11" ht="12.75">
      <c r="J28">
        <v>21</v>
      </c>
      <c r="K28">
        <f t="shared" si="0"/>
        <v>3.1770864671109885E-08</v>
      </c>
    </row>
    <row r="29" spans="10:11" ht="12.75">
      <c r="J29">
        <v>22</v>
      </c>
      <c r="K29">
        <f t="shared" si="0"/>
        <v>2.475651792554018E-09</v>
      </c>
    </row>
    <row r="30" spans="10:11" ht="12.75">
      <c r="J30">
        <v>23</v>
      </c>
      <c r="K30">
        <f t="shared" si="0"/>
        <v>1.3839047287569045E-10</v>
      </c>
    </row>
    <row r="31" spans="10:11" ht="12.75">
      <c r="J31">
        <v>24</v>
      </c>
      <c r="K31">
        <f t="shared" si="0"/>
        <v>4.942516888417517E-12</v>
      </c>
    </row>
    <row r="32" spans="10:11" ht="12.75">
      <c r="J32">
        <v>25</v>
      </c>
      <c r="K32">
        <f t="shared" si="0"/>
        <v>8.47288609443003E-14</v>
      </c>
    </row>
    <row r="34" ht="12.75">
      <c r="K34">
        <f>SUM(K7:K32)</f>
        <v>1.0000000000000004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4"/>
  <sheetViews>
    <sheetView workbookViewId="0" topLeftCell="A1">
      <selection activeCell="C3" sqref="C3"/>
    </sheetView>
  </sheetViews>
  <sheetFormatPr defaultColWidth="9.140625" defaultRowHeight="12.75"/>
  <cols>
    <col min="1" max="16384" width="11.57421875" style="0" customWidth="1"/>
  </cols>
  <sheetData>
    <row r="3" spans="1:3" ht="12.75">
      <c r="A3">
        <v>0</v>
      </c>
      <c r="B3">
        <f aca="true" t="shared" si="0" ref="B3:B23">BINOMDIST(A3,20,1/2,0)</f>
        <v>9.5367431640625E-07</v>
      </c>
      <c r="C3" t="s">
        <v>231</v>
      </c>
    </row>
    <row r="4" spans="1:2" ht="12.75">
      <c r="A4">
        <v>1</v>
      </c>
      <c r="B4">
        <f t="shared" si="0"/>
        <v>1.9073486328125E-05</v>
      </c>
    </row>
    <row r="5" spans="1:2" ht="12.75">
      <c r="A5">
        <v>2</v>
      </c>
      <c r="B5">
        <f t="shared" si="0"/>
        <v>0.0001811981201171875</v>
      </c>
    </row>
    <row r="6" spans="1:2" ht="12.75">
      <c r="A6">
        <v>3</v>
      </c>
      <c r="B6">
        <f t="shared" si="0"/>
        <v>0.001087188720703125</v>
      </c>
    </row>
    <row r="7" spans="1:2" ht="12.75">
      <c r="A7">
        <v>4</v>
      </c>
      <c r="B7">
        <f t="shared" si="0"/>
        <v>0.004620552062988281</v>
      </c>
    </row>
    <row r="8" spans="1:2" ht="12.75">
      <c r="A8">
        <v>5</v>
      </c>
      <c r="B8">
        <f t="shared" si="0"/>
        <v>0.0147857666015625</v>
      </c>
    </row>
    <row r="9" spans="1:2" ht="12.75">
      <c r="A9">
        <v>6</v>
      </c>
      <c r="B9">
        <f t="shared" si="0"/>
        <v>0.03696441650390625</v>
      </c>
    </row>
    <row r="10" spans="1:2" ht="12.75">
      <c r="A10">
        <v>7</v>
      </c>
      <c r="B10">
        <f t="shared" si="0"/>
        <v>0.0739288330078125</v>
      </c>
    </row>
    <row r="11" spans="1:2" ht="12.75">
      <c r="A11">
        <v>8</v>
      </c>
      <c r="B11">
        <f t="shared" si="0"/>
        <v>0.12013435363769531</v>
      </c>
    </row>
    <row r="12" spans="1:2" ht="12.75">
      <c r="A12">
        <v>9</v>
      </c>
      <c r="B12">
        <f t="shared" si="0"/>
        <v>0.16017913818359375</v>
      </c>
    </row>
    <row r="13" spans="1:2" ht="12.75">
      <c r="A13">
        <v>10</v>
      </c>
      <c r="B13">
        <f t="shared" si="0"/>
        <v>0.17619705200195315</v>
      </c>
    </row>
    <row r="14" spans="1:2" ht="12.75">
      <c r="A14">
        <v>11</v>
      </c>
      <c r="B14">
        <f t="shared" si="0"/>
        <v>0.16017913818359378</v>
      </c>
    </row>
    <row r="15" spans="1:2" ht="12.75">
      <c r="A15">
        <v>12</v>
      </c>
      <c r="B15">
        <f t="shared" si="0"/>
        <v>0.12013435363769534</v>
      </c>
    </row>
    <row r="16" spans="1:2" ht="12.75">
      <c r="A16">
        <v>13</v>
      </c>
      <c r="B16">
        <f t="shared" si="0"/>
        <v>0.07392883300781253</v>
      </c>
    </row>
    <row r="17" spans="1:2" ht="12.75">
      <c r="A17">
        <v>14</v>
      </c>
      <c r="B17">
        <f t="shared" si="0"/>
        <v>0.036964416503906264</v>
      </c>
    </row>
    <row r="18" spans="1:2" ht="12.75">
      <c r="A18">
        <v>15</v>
      </c>
      <c r="B18">
        <f t="shared" si="0"/>
        <v>0.014785766601562507</v>
      </c>
    </row>
    <row r="19" spans="1:2" ht="12.75">
      <c r="A19">
        <v>16</v>
      </c>
      <c r="B19">
        <f t="shared" si="0"/>
        <v>0.004620552062988283</v>
      </c>
    </row>
    <row r="20" spans="1:2" ht="12.75">
      <c r="A20">
        <v>17</v>
      </c>
      <c r="B20">
        <f t="shared" si="0"/>
        <v>0.0010871887207031254</v>
      </c>
    </row>
    <row r="21" spans="1:2" ht="12.75">
      <c r="A21">
        <v>18</v>
      </c>
      <c r="B21">
        <f t="shared" si="0"/>
        <v>0.00018119812011718755</v>
      </c>
    </row>
    <row r="22" spans="1:2" ht="12.75">
      <c r="A22">
        <v>19</v>
      </c>
      <c r="B22">
        <f t="shared" si="0"/>
        <v>1.9073486328125003E-05</v>
      </c>
    </row>
    <row r="23" spans="1:2" ht="12.75">
      <c r="A23">
        <v>20</v>
      </c>
      <c r="B23">
        <f t="shared" si="0"/>
        <v>9.536743164062502E-07</v>
      </c>
    </row>
    <row r="24" ht="12.75">
      <c r="B24">
        <f>SUM(B3:B23)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G9" sqref="G9"/>
    </sheetView>
  </sheetViews>
  <sheetFormatPr defaultColWidth="9.140625" defaultRowHeight="12.75"/>
  <cols>
    <col min="1" max="16384" width="11.57421875" style="0" customWidth="1"/>
  </cols>
  <sheetData>
    <row r="1" ht="12.75">
      <c r="A1" t="s">
        <v>232</v>
      </c>
    </row>
    <row r="3" ht="12.75">
      <c r="A3" t="s">
        <v>233</v>
      </c>
    </row>
    <row r="4" ht="12.75">
      <c r="A4" t="s">
        <v>234</v>
      </c>
    </row>
    <row r="5" ht="12.75">
      <c r="A5" t="s">
        <v>235</v>
      </c>
    </row>
    <row r="6" spans="11:12" ht="12.75">
      <c r="K6" t="s">
        <v>225</v>
      </c>
      <c r="L6" t="s">
        <v>224</v>
      </c>
    </row>
    <row r="7" spans="1:11" ht="12.75">
      <c r="A7" t="s">
        <v>236</v>
      </c>
      <c r="G7">
        <f>BINOMDIST(0,25,0.1,0)</f>
        <v>0.0717897987691853</v>
      </c>
      <c r="H7" t="s">
        <v>237</v>
      </c>
      <c r="J7">
        <v>0</v>
      </c>
      <c r="K7">
        <f aca="true" t="shared" si="0" ref="K7:K32">BINOMDIST(J7,25,0.1,0)</f>
        <v>0.0717897987691853</v>
      </c>
    </row>
    <row r="8" spans="1:12" ht="12.75">
      <c r="A8" t="s">
        <v>238</v>
      </c>
      <c r="G8" s="1">
        <f>BINOMDIST(4,25,0.1,1)</f>
        <v>0.902006378804536</v>
      </c>
      <c r="J8">
        <v>1</v>
      </c>
      <c r="K8">
        <f t="shared" si="0"/>
        <v>0.19941610769218138</v>
      </c>
      <c r="L8">
        <f aca="true" t="shared" si="1" ref="L8:L25">SUM(K$7:K8)</f>
        <v>0.27120590646136666</v>
      </c>
    </row>
    <row r="9" spans="1:12" ht="12.75">
      <c r="A9" t="s">
        <v>239</v>
      </c>
      <c r="G9">
        <f>BINOMDIST(2,25,0.1,1)</f>
        <v>0.5370940500509418</v>
      </c>
      <c r="H9">
        <f>1-G9</f>
        <v>0.4629059499490582</v>
      </c>
      <c r="J9">
        <v>2</v>
      </c>
      <c r="K9">
        <f t="shared" si="0"/>
        <v>0.2658881435895752</v>
      </c>
      <c r="L9">
        <f t="shared" si="1"/>
        <v>0.5370940500509419</v>
      </c>
    </row>
    <row r="10" spans="10:12" ht="12.75">
      <c r="J10">
        <v>3</v>
      </c>
      <c r="K10">
        <f t="shared" si="0"/>
        <v>0.2264973075022307</v>
      </c>
      <c r="L10">
        <f t="shared" si="1"/>
        <v>0.7635913575531726</v>
      </c>
    </row>
    <row r="11" spans="10:12" ht="12.75">
      <c r="J11">
        <v>4</v>
      </c>
      <c r="K11">
        <f t="shared" si="0"/>
        <v>0.13841502125136323</v>
      </c>
      <c r="L11" s="1">
        <f t="shared" si="1"/>
        <v>0.902006378804536</v>
      </c>
    </row>
    <row r="12" spans="10:12" ht="12.75">
      <c r="J12">
        <v>5</v>
      </c>
      <c r="K12">
        <f t="shared" si="0"/>
        <v>0.06459367658396951</v>
      </c>
      <c r="L12">
        <f t="shared" si="1"/>
        <v>0.9666000553885054</v>
      </c>
    </row>
    <row r="13" spans="10:12" ht="12.75">
      <c r="J13">
        <v>6</v>
      </c>
      <c r="K13">
        <f t="shared" si="0"/>
        <v>0.023923583919988712</v>
      </c>
      <c r="L13">
        <f t="shared" si="1"/>
        <v>0.9905236393084941</v>
      </c>
    </row>
    <row r="14" spans="10:12" ht="12.75">
      <c r="J14">
        <v>7</v>
      </c>
      <c r="K14">
        <f t="shared" si="0"/>
        <v>0.007215049118726755</v>
      </c>
      <c r="L14">
        <f t="shared" si="1"/>
        <v>0.9977386884272208</v>
      </c>
    </row>
    <row r="15" spans="10:12" ht="12.75">
      <c r="J15">
        <v>8</v>
      </c>
      <c r="K15">
        <f t="shared" si="0"/>
        <v>0.0018037622796816888</v>
      </c>
      <c r="L15">
        <f t="shared" si="1"/>
        <v>0.9995424507069025</v>
      </c>
    </row>
    <row r="16" spans="10:12" ht="12.75">
      <c r="J16">
        <v>9</v>
      </c>
      <c r="K16">
        <f t="shared" si="0"/>
        <v>0.00037856739203195937</v>
      </c>
      <c r="L16">
        <f t="shared" si="1"/>
        <v>0.9999210180989345</v>
      </c>
    </row>
    <row r="17" spans="10:12" ht="12.75">
      <c r="J17">
        <v>10</v>
      </c>
      <c r="K17">
        <f t="shared" si="0"/>
        <v>6.730086969457056E-05</v>
      </c>
      <c r="L17">
        <f t="shared" si="1"/>
        <v>0.999988318968629</v>
      </c>
    </row>
    <row r="18" spans="10:12" ht="12.75">
      <c r="J18">
        <v>11</v>
      </c>
      <c r="K18">
        <f t="shared" si="0"/>
        <v>1.0197101468874326E-05</v>
      </c>
      <c r="L18">
        <f t="shared" si="1"/>
        <v>0.9999985160700979</v>
      </c>
    </row>
    <row r="19" spans="10:12" ht="12.75">
      <c r="J19">
        <v>12</v>
      </c>
      <c r="K19">
        <f t="shared" si="0"/>
        <v>1.3218464867059313E-06</v>
      </c>
      <c r="L19">
        <f t="shared" si="1"/>
        <v>0.9999998379165846</v>
      </c>
    </row>
    <row r="20" spans="10:12" ht="12.75">
      <c r="J20">
        <v>13</v>
      </c>
      <c r="K20">
        <f t="shared" si="0"/>
        <v>1.468718318562146E-07</v>
      </c>
      <c r="L20">
        <f t="shared" si="1"/>
        <v>0.9999999847884165</v>
      </c>
    </row>
    <row r="21" spans="10:12" ht="12.75">
      <c r="J21">
        <v>14</v>
      </c>
      <c r="K21">
        <f t="shared" si="0"/>
        <v>1.3987793510115674E-08</v>
      </c>
      <c r="L21">
        <f t="shared" si="1"/>
        <v>0.9999999987762099</v>
      </c>
    </row>
    <row r="22" spans="10:12" ht="12.75">
      <c r="J22">
        <v>15</v>
      </c>
      <c r="K22">
        <f t="shared" si="0"/>
        <v>1.139746137861277E-09</v>
      </c>
      <c r="L22">
        <f t="shared" si="1"/>
        <v>0.9999999999159561</v>
      </c>
    </row>
    <row r="23" spans="10:12" ht="12.75">
      <c r="J23">
        <v>16</v>
      </c>
      <c r="K23">
        <f t="shared" si="0"/>
        <v>7.914903735147757E-11</v>
      </c>
      <c r="L23">
        <f t="shared" si="1"/>
        <v>0.9999999999951051</v>
      </c>
    </row>
    <row r="24" spans="10:12" ht="12.75">
      <c r="J24">
        <v>17</v>
      </c>
      <c r="K24">
        <f t="shared" si="0"/>
        <v>4.655825726557505E-12</v>
      </c>
      <c r="L24">
        <f t="shared" si="1"/>
        <v>0.999999999999761</v>
      </c>
    </row>
    <row r="25" spans="10:12" ht="12.75">
      <c r="J25">
        <v>18</v>
      </c>
      <c r="K25">
        <f t="shared" si="0"/>
        <v>2.299173198300002E-13</v>
      </c>
      <c r="L25">
        <f t="shared" si="1"/>
        <v>0.9999999999999909</v>
      </c>
    </row>
    <row r="26" spans="10:11" ht="12.75">
      <c r="J26">
        <v>19</v>
      </c>
      <c r="K26">
        <f t="shared" si="0"/>
        <v>9.411820110000008E-15</v>
      </c>
    </row>
    <row r="27" spans="10:11" ht="12.75">
      <c r="J27">
        <v>20</v>
      </c>
      <c r="K27">
        <f t="shared" si="0"/>
        <v>3.1372733700000024E-16</v>
      </c>
    </row>
    <row r="28" spans="10:11" ht="12.75">
      <c r="J28">
        <v>21</v>
      </c>
      <c r="K28">
        <f t="shared" si="0"/>
        <v>8.299665000000005E-18</v>
      </c>
    </row>
    <row r="29" spans="10:11" ht="12.75">
      <c r="J29">
        <v>22</v>
      </c>
      <c r="K29">
        <f t="shared" si="0"/>
        <v>1.676700000000001E-19</v>
      </c>
    </row>
    <row r="30" spans="10:11" ht="12.75">
      <c r="J30">
        <v>23</v>
      </c>
      <c r="K30">
        <f t="shared" si="0"/>
        <v>2.4300000000000015E-21</v>
      </c>
    </row>
    <row r="31" spans="10:11" ht="12.75">
      <c r="J31">
        <v>24</v>
      </c>
      <c r="K31">
        <f t="shared" si="0"/>
        <v>2.2500000000000013E-23</v>
      </c>
    </row>
    <row r="32" spans="10:11" ht="12.75">
      <c r="J32">
        <v>25</v>
      </c>
      <c r="K32">
        <f t="shared" si="0"/>
        <v>1.0000000000000006E-25</v>
      </c>
    </row>
    <row r="34" ht="12.75">
      <c r="K34">
        <f>SUM(K7:K32)</f>
        <v>1.0000000000000007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22"/>
  <sheetViews>
    <sheetView workbookViewId="0" topLeftCell="A1">
      <selection activeCell="C17" sqref="C17"/>
    </sheetView>
  </sheetViews>
  <sheetFormatPr defaultColWidth="9.140625" defaultRowHeight="12.75"/>
  <cols>
    <col min="1" max="16384" width="11.57421875" style="0" customWidth="1"/>
  </cols>
  <sheetData>
    <row r="3" spans="1:4" ht="12.75">
      <c r="A3">
        <v>0.15</v>
      </c>
      <c r="C3">
        <v>1</v>
      </c>
      <c r="D3">
        <f aca="true" t="shared" si="0" ref="D3:D22">BINOMDIST(C3,20,A$3,0)</f>
        <v>0.13679834500416824</v>
      </c>
    </row>
    <row r="4" spans="1:4" ht="12.75">
      <c r="A4" t="s">
        <v>240</v>
      </c>
      <c r="C4">
        <v>2</v>
      </c>
      <c r="D4">
        <f t="shared" si="0"/>
        <v>0.22933840191875263</v>
      </c>
    </row>
    <row r="5" spans="1:4" ht="12.75">
      <c r="A5" t="s">
        <v>241</v>
      </c>
      <c r="C5">
        <v>3</v>
      </c>
      <c r="D5">
        <f t="shared" si="0"/>
        <v>0.2428288961492675</v>
      </c>
    </row>
    <row r="6" spans="1:4" ht="12.75">
      <c r="A6" t="s">
        <v>242</v>
      </c>
      <c r="C6">
        <v>4</v>
      </c>
      <c r="D6">
        <f t="shared" si="0"/>
        <v>0.18212167211195063</v>
      </c>
    </row>
    <row r="7" spans="3:4" ht="12.75">
      <c r="C7">
        <v>5</v>
      </c>
      <c r="D7">
        <f t="shared" si="0"/>
        <v>0.10284517954557212</v>
      </c>
    </row>
    <row r="8" spans="3:4" ht="12.75">
      <c r="C8">
        <v>6</v>
      </c>
      <c r="D8">
        <f t="shared" si="0"/>
        <v>0.04537287332892888</v>
      </c>
    </row>
    <row r="9" spans="3:4" ht="12.75">
      <c r="C9">
        <v>7</v>
      </c>
      <c r="D9">
        <f t="shared" si="0"/>
        <v>0.016013955292563133</v>
      </c>
    </row>
    <row r="10" spans="3:4" ht="12.75">
      <c r="C10">
        <v>8</v>
      </c>
      <c r="D10">
        <f t="shared" si="0"/>
        <v>0.004592237179485016</v>
      </c>
    </row>
    <row r="11" spans="3:4" ht="12.75">
      <c r="C11">
        <v>9</v>
      </c>
      <c r="D11">
        <f t="shared" si="0"/>
        <v>0.001080526395172945</v>
      </c>
    </row>
    <row r="12" spans="3:4" ht="12.75">
      <c r="C12">
        <v>10</v>
      </c>
      <c r="D12">
        <f t="shared" si="0"/>
        <v>0.00020974924141592462</v>
      </c>
    </row>
    <row r="13" spans="3:4" ht="12.75">
      <c r="C13">
        <v>11</v>
      </c>
      <c r="D13">
        <f t="shared" si="0"/>
        <v>3.364961092234085E-05</v>
      </c>
    </row>
    <row r="14" spans="3:4" ht="12.75">
      <c r="C14">
        <v>12</v>
      </c>
      <c r="D14">
        <f t="shared" si="0"/>
        <v>4.4536249750157E-06</v>
      </c>
    </row>
    <row r="15" spans="3:4" ht="12.75">
      <c r="C15">
        <v>13</v>
      </c>
      <c r="D15">
        <f t="shared" si="0"/>
        <v>4.836515809971802E-07</v>
      </c>
    </row>
    <row r="16" spans="3:4" ht="12.75">
      <c r="C16">
        <v>14</v>
      </c>
      <c r="D16">
        <f t="shared" si="0"/>
        <v>4.267513949975119E-08</v>
      </c>
    </row>
    <row r="17" spans="3:4" ht="12.75">
      <c r="C17">
        <v>15</v>
      </c>
      <c r="D17">
        <f t="shared" si="0"/>
        <v>3.012362788217731E-09</v>
      </c>
    </row>
    <row r="18" spans="3:4" ht="12.75">
      <c r="C18">
        <v>16</v>
      </c>
      <c r="D18">
        <f t="shared" si="0"/>
        <v>1.6612294787965428E-10</v>
      </c>
    </row>
    <row r="19" spans="3:4" ht="12.75">
      <c r="C19">
        <v>17</v>
      </c>
      <c r="D19">
        <f t="shared" si="0"/>
        <v>6.897838666283222E-12</v>
      </c>
    </row>
    <row r="20" spans="3:4" ht="12.75">
      <c r="C20">
        <v>18</v>
      </c>
      <c r="D20">
        <f t="shared" si="0"/>
        <v>2.0287760783185948E-13</v>
      </c>
    </row>
    <row r="21" spans="3:4" ht="12.75">
      <c r="C21">
        <v>19</v>
      </c>
      <c r="D21">
        <f t="shared" si="0"/>
        <v>3.768624294090268E-15</v>
      </c>
    </row>
    <row r="22" spans="3:4" ht="12.75">
      <c r="C22">
        <v>20</v>
      </c>
      <c r="D22">
        <f t="shared" si="0"/>
        <v>3.3252567300796485E-17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140625" defaultRowHeight="12.75"/>
  <cols>
    <col min="1" max="16384" width="11.57421875" style="0" customWidth="1"/>
  </cols>
  <sheetData>
    <row r="1" ht="12.75">
      <c r="A1" t="s">
        <v>243</v>
      </c>
    </row>
    <row r="5" ht="12.75">
      <c r="A5" t="s">
        <v>244</v>
      </c>
    </row>
    <row r="6" ht="12.75">
      <c r="A6" t="s">
        <v>245</v>
      </c>
    </row>
    <row r="9" spans="1:3" ht="12.75">
      <c r="A9">
        <f>BINOMDIST(0,4,0.7,0)</f>
        <v>0.008099999999999993</v>
      </c>
      <c r="C9">
        <f>BINOMDIST(0,4,0.7,1)</f>
        <v>0.008099999999999993</v>
      </c>
    </row>
    <row r="11" spans="1:3" ht="12.75">
      <c r="A11" t="s">
        <v>246</v>
      </c>
      <c r="C11" t="s">
        <v>247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2021-05-11T13:36:09Z</dcterms:created>
  <dcterms:modified xsi:type="dcterms:W3CDTF">2021-05-18T12:26:11Z</dcterms:modified>
  <cp:category/>
  <cp:version/>
  <cp:contentType/>
  <cp:contentStatus/>
  <cp:revision>32</cp:revision>
</cp:coreProperties>
</file>